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0"/>
  </bookViews>
  <sheets>
    <sheet name="Sheet1" sheetId="1" r:id="rId1"/>
  </sheets>
  <definedNames>
    <definedName name="_xlnm.Print_Area" localSheetId="0">#N/A</definedName>
  </definedNames>
  <calcPr fullCalcOnLoad="1"/>
</workbook>
</file>

<file path=xl/sharedStrings.xml><?xml version="1.0" encoding="utf-8"?>
<sst xmlns="http://schemas.openxmlformats.org/spreadsheetml/2006/main" count="314" uniqueCount="226">
  <si>
    <t>ملاحظات</t>
  </si>
  <si>
    <t>الوحده</t>
  </si>
  <si>
    <t>الكميه</t>
  </si>
  <si>
    <t>عدد</t>
  </si>
  <si>
    <t>إدارة الإشراف الهندسي</t>
  </si>
  <si>
    <t>قسم الصيانة والخدمات الفنية</t>
  </si>
  <si>
    <t>استبدال وتوريد وتركيب مفاتيح اضاءة ومأخد كهربائية خارجية W/P  (السعر توريد  الوحده 85 درهم )</t>
  </si>
  <si>
    <t>مهندس  كهرومكانيك مشاريع رئيسي</t>
  </si>
  <si>
    <t xml:space="preserve">استبدال و توريد وتركيب وفحص التأريض اللازم للوحات التوزيع الرئيسية  شامل غرف التفتيش        ( السعر التوريد : مقطوعية)   </t>
  </si>
  <si>
    <t>Supply, installation, testing (the resistance to be less than 1 Ohms &amp; commissioning earthing system (Manhole , copper Earhting rod with accessories , Y/G earthing cable) for Meter cabinet ,  MDB &amp; DB.(Supply Cost:Lump sum AED)</t>
  </si>
  <si>
    <t xml:space="preserve"> DESCRIPTION OF ITEM</t>
  </si>
  <si>
    <t xml:space="preserve">المنشات </t>
  </si>
  <si>
    <t>Replace, Supply, installation, testing &amp; commissioning completely and/OR   partial wiring as mentioned  and Rewiring up to DBs as per DEWA approved load schedule including size, colure as per DEWA regulation , Hide all external light by using PVC conduit in the wall/slab/roof but In case if its not possible to hide it inside wall/slab/roof  use  Galvanized Steel  Conduit (GI) or Galvanized Steel Flexible Conduit to hide all  external   wires , also Armoured XLPE cable shall be used to supply power  for all External  points such as ( Lighting , Power socket , Isolators ) (Supply Cost:Lump sum AED)</t>
  </si>
  <si>
    <t>مقطوعية  Lump Sum</t>
  </si>
  <si>
    <t>عدد  (Unit)</t>
  </si>
  <si>
    <t>Unit</t>
  </si>
  <si>
    <t xml:space="preserve">Quantities </t>
  </si>
  <si>
    <t xml:space="preserve">Chief MEP Projects Engineer </t>
  </si>
  <si>
    <t>الحوش  The yard</t>
  </si>
  <si>
    <t xml:space="preserve">السطحRoof  </t>
  </si>
  <si>
    <t xml:space="preserve">الجدار الخارجي لجميع المنشأت و السور والسطح  والمساحة المظللة          External Wall for all Blocks , shaded area , roofs area , compound wall </t>
  </si>
  <si>
    <t xml:space="preserve">الحوش The Yard </t>
  </si>
  <si>
    <t>Owner Name:</t>
  </si>
  <si>
    <t xml:space="preserve">     </t>
  </si>
  <si>
    <t>ENGINEERING SUPERVISION DEPARTMENT</t>
  </si>
  <si>
    <t>السور       (Compound Wall)</t>
  </si>
  <si>
    <t xml:space="preserve">Replace, Supply, installation, testing &amp; commissioning of  lighting  switches (10 A), single or Double Power Socket(13 A )  , for external Compound wall /Villa Wall shall be  Waterproof type   </t>
  </si>
  <si>
    <t>إزالة القديم و توريد وتركيب مفتاح تشغيل  كهربائية جديدة (W/PIP65 Metal Glad) خارجية  الخاصة بوحدات التكييف الخارجية ومضخات المياه وحدة تبريد المياه وباب الكراج الكهربائي الاتوماتيكي الاتي :</t>
  </si>
  <si>
    <t>إزالة القديم و توريد وتركيب  وحدة جرس ( وحدة داخلية )</t>
  </si>
  <si>
    <t>Remove old one, Supply, installation, testing &amp; commissioning of W/P Bell Inside Unit Bell .</t>
  </si>
  <si>
    <t xml:space="preserve">توريد وتركيب مأخد ثنائي تلفون وانترنت جديدة شاملة  جميع أعمال استبدال   الاسلاك من لوحة التجميع الى المأخد </t>
  </si>
  <si>
    <t xml:space="preserve">Supply, installation &amp; testing  of ( Double Telephone &amp;  Data  RJ-45 outlet)  from Etisalat Cabinet until The outlets </t>
  </si>
  <si>
    <t xml:space="preserve">توريد وتركيب  لوحة تجميع جديدة للتفزيون شاملة تمديد خط سليف حجم 50 مم الى مكان الطبق اللاقط على سطح المسكن </t>
  </si>
  <si>
    <t xml:space="preserve">Replace, Supply &amp; installation   Television Junction Box including laying Sleeves UPVC pipe up to Seattleite dishes on the Roof.                         </t>
  </si>
  <si>
    <t>توريد وتركيب مأخد تلفزيون  جديدة شاملة  جميع أعمال استبدال   الاسلاك 75 أوم.</t>
  </si>
  <si>
    <t xml:space="preserve">Replace, Supply &amp;  installation   75-ohms cable  TV outlet  and coaxial cable 75-Ohms                        </t>
  </si>
  <si>
    <t>جميع المنشأت القائمة-All Existing Blocks</t>
  </si>
  <si>
    <t>توريد وتركيب  لوحة تجميع جديدة للتلفون أبعاد  60*60*15 Cm شاملا توريد وتركيب خط سليف قطر 50 مم و من لوحة التجميع الى غرفة تفتيش مقاس 60 سم*60سم*80 سم ومن غرفة التفتيش الى خارج السور بمتر واحد.</t>
  </si>
  <si>
    <t xml:space="preserve"> Supply &amp;  installation  Etisalat Cabinet 60*60*15 Cm including  50mm UPVC sleeve from Etisalt Cabinet upto  manhole size 60cm*60cm*80cm  and from manhole to outside Compound wall for 1 meter                 </t>
  </si>
  <si>
    <t xml:space="preserve">توريد وتركيب  لوحة تجميع جديدة للتلفون أبعاد  30*30*15 Cm شاملا توريد وتركيب خط سليف قطر 50 مم و من لوحة التجميع الفرعية الى الى لوحة التجميع الرئيسية داخل المنشأة </t>
  </si>
  <si>
    <t xml:space="preserve"> Supply &amp;  installation  Etisalat Cabinet 30*30*15 Cm including  50mm UPVC sleeve from submain  Etisalt Cabinet upto main Etisalat Cabinet inside the villa            </t>
  </si>
  <si>
    <t>Replace, Supply, installation, testing &amp; commissioning  light fitting Chandleries type (Unit Supply Cost:150 AED)</t>
  </si>
  <si>
    <t xml:space="preserve">استبدال وتوريد واعادة تركيب لوحات التوزيع الفرعية DB جديدة حسب موصفات هيئة كهرباء ومياه دبي . (حجم كبير) </t>
  </si>
  <si>
    <t xml:space="preserve">Supply  &amp; installation, testing &amp; commissioning DB (Distribution board)  as per approved load schedules  as per  DEWA regulation (Large Size) </t>
  </si>
  <si>
    <t xml:space="preserve">استبدال وتوريد واعادة تركيب لوحات التوزيع الفرعية DB جديدة حسب موصفات هيئة كهرباء ومياه دبي . (حجم متوسط) </t>
  </si>
  <si>
    <t xml:space="preserve">Supply  &amp; installation, testing &amp; commissioning DB (Distribution board)  as per approved load schedules  as per  DEWA regulation (Medium Size) </t>
  </si>
  <si>
    <t xml:space="preserve">استبدال وتوريد واعادة تركيب لوحات التوزيع الفرعية DB جديدة حسب موصفات هيئة كهرباء ومياه دبي . (حجم صغير) </t>
  </si>
  <si>
    <t xml:space="preserve">Supply  &amp; installation, testing &amp; commissioning DB (Distribution board)  as per approved load schedules  as per  DEWA regulation (Small Size) </t>
  </si>
  <si>
    <t xml:space="preserve">Replace  , supply &amp;  re-install Electrical Water Heater top glass line  Italy make and provide  5 years warranty   for storage &amp; 1 year for electrical element ,   provide water heater capacity  for    Bathrooms : 50 GL     </t>
  </si>
  <si>
    <t xml:space="preserve">استبدال و توريد وتركيب  سخانات مياه   (50 ليتر) للحمامات (حسب ماهو موصف باللغة الانجيلزية في العمود المقابل) </t>
  </si>
  <si>
    <t xml:space="preserve">استبدال و توريد وتركيب  سخانات مياه (80 ليتر) للمطبخ (حسب ماهو موصف باللغة الانجيلزية في العمود المقابل) </t>
  </si>
  <si>
    <t>استبدال وتوريد وإعادة تركيب  كلي لجميع الاسلاك حسب  جدوال الاحمال والرسومات الكهربائية وموصفات  هيئة كهرباء ومياه دبي (جميع الاسلاك يجب أن تخفي من خلال الانابيب البلاستيكية  داخل الحوائط/الاسقف/البلاستر ، في حال تعذز إخفائها يتم تثبيتها خارجياً باستخدام المواسير  الحديدية المجلفنة (Galvanized Steel Conduit) أو المواسير الحديدية المجلفنة المرنة (Galvanized Steel Flexible  Conduit)  مع تثبيتها بمرابط حديدية.( على المقاول استخدام كيبل مسلح لتغذية الاضاءة او الماخد  أو العوزال الكهربائية الخارجية)  (سعر التوريد: مقطوعية)</t>
  </si>
  <si>
    <t xml:space="preserve">السور </t>
  </si>
  <si>
    <t>مقطوعية</t>
  </si>
  <si>
    <t xml:space="preserve">المطابخ   Kitchens </t>
  </si>
  <si>
    <t xml:space="preserve">السور             Compound wall </t>
  </si>
  <si>
    <t>Blocks Number:</t>
  </si>
  <si>
    <t>Plot Number &amp; Distric Name:</t>
  </si>
  <si>
    <t xml:space="preserve">جميع المنشأت  القائمة والسور               (All existing blocks  +C/W) </t>
  </si>
  <si>
    <t>Remove old one, Supply, installation, testing &amp; commissioning  Electrical  Isolator  W/PIP65, Metal  Glad type for S.AC ,  Water pumps ,  Cooler and gerage Auto gate  on the roof or Compound</t>
  </si>
  <si>
    <t>الحمامات Bathrooms</t>
  </si>
  <si>
    <t xml:space="preserve">استبدال وتوريد وتركيب مضخة نقل   مياه (مضخة رئيسية +احتياط)  مع لوحة تحكم  لخزان المياه الأرضي ومربوط مع مفتاح عوام كهربائي في الخزان العلوي  </t>
  </si>
  <si>
    <t>Replace, Supply, installation, testing &amp; commissioning of  Transfer  water pump with control pump set (Duty &amp; Standby)   for Ground water Tank and connected with floating switch</t>
  </si>
  <si>
    <t>Replace  , supply &amp;  re-install Electrical Water (80 Ltr.) Heater top glass line  Italy make and provide   5 years warranty   for storage &amp; 1 year for electrical element .</t>
  </si>
  <si>
    <t xml:space="preserve"> إزالة القديم وتوريد  وتركيب وفحص وتسليم مرواح الشفط الميكانيكية (100 CFM)  وتشمل قناة الهواء المرنة حجم (4 إنش) و شبكة موزع الهواء الداخلي30cm x 30cm x 30cm  و سلك مانع الذباب مثبت علي الحائط الخارجي  مع شفروات موزع هواء  متحرك خارجي (حجم 4 إنش) (سعر  إزالة القديم وتوريد  الوحده 700 درهم)</t>
  </si>
  <si>
    <t xml:space="preserve">الحمامات Bathrooms  </t>
  </si>
  <si>
    <t>Remove old one, Supply, installation, testing &amp; commissioning  mechanical exchaust Fan capacity (100 CFM) and its include : Flexible Air Duct (4 Inch)  , false celling  air vent grille 30cm x 30cm x 30cm and External Wall Outlet   (4 inch) Louvre Gravity Grill Vent plus Fly-Screen              Supply Unit Price (700 AED)</t>
  </si>
  <si>
    <t xml:space="preserve">يحق لمهندس المؤسسة  أن يطلب من المقاول (سحب أو إلغاء أو إضافة أوتعديل أو وفر مادي) لأي  من البنود  السابقة  حسب  شروط العقد                                        </t>
  </si>
  <si>
    <t>MRHE’s Engineer have the rights to request from the contractor to withdraw, cancel, or add any of the above-mentioned items according to terms of the contracts</t>
  </si>
  <si>
    <t xml:space="preserve"> علي  المقاول زيارة الموقع  قبل التسعير للتأكد  من تضمين وأحصاء جميع الاعمال المدنية والمعمارية المصاحبة للاعمال الكهربائية والميكانيكية  (حفر وتركيب البلاط والبلاستر والدهان وغيرها من الاعمال ) وستعتبر المؤسسة ضمنا أن سعر البنود  الواردة بالجدول السابق يشمل تلك الاعمال ولايحق للمقاول  طلب اى تكلفة اضافية  من المؤسسة عند  تركيب تلك الاعمال.                                                                                                                                                                                                  </t>
  </si>
  <si>
    <t xml:space="preserve">مع تنفيذ جميع  الأعمال الكهربائية  الواردة حسب مواصفات وتعليمات هيئة كهرباء ومياه دبي  (سواء  توصيل جديد أو تقوية تيار أو نقل عداد أو لايوجد تقوية) بدون طلب تكلفة إضافية.                                                                                                                                                                                                                            </t>
  </si>
  <si>
    <t>The contractor shall Execute of all above mentioned electrical works items as per regulation and instructions of DEWA (whether new electrical connection or electrical Current upgrading or shifting Meter or Maintenances) without requiring additional cost.</t>
  </si>
  <si>
    <t xml:space="preserve">مع مراعاة تنفيذ هذه الأعمال حسب أصول الصناعة المرفقة والتفاصيل والمواصفات والتوصيف الخاص بأعمال الصيانة المطلوبة. وتسليم الرسومات التنفيذية وجداول الاحمال واعتمادها من المهندس المشرف مع فترة ضمان من المقاول لا تقل عن (5 سنوات) للتوصيلات واللوحات الفرعية والرئيسية والعداد بما فيها القواطع والعوازل وجميع العناصر الاساسية للوحات والاسلاك والكوابل وسخانات المياه والتكييف .  </t>
  </si>
  <si>
    <t xml:space="preserve">   The contractor shall carry out all above-mentioned items each according to original industry practice, Engineer instructions and technical maintenance report. And  the contractor shall   submit Material list ,  the entire  existing and  proposed  of  electrical shopdrawing and  load schedules before starting work  to get  approval  from  MRHE  engineer and the contractor  shall provide  warranty   ( 5 years)   to   installed electrical works  connections and DBs, MDBS , Meter Cabinet  , Wiring , Cabling  and isolators  , water heaters and air conditioning</t>
  </si>
  <si>
    <t>The contractor shall visit the site before start estimating &amp; pricing to make sure that you include and estimate of all civil and architectural works associated with the electrical and Mechanical Works (such as block cutting, drilling, takeoff and re- installation of tiles , plaster and paint and other works) and MRHE will be considered implicitly that the price of items in the previous table includes the works and the contractor has no right to request MRHE any additional cost when installing the works.</t>
  </si>
  <si>
    <t xml:space="preserve">استبدال وتوريد وتركيب مضخة  تقوية  ضغط مياه       (Automtic Pressure  water Pump) لخزان المياه العلوي </t>
  </si>
  <si>
    <t>Replace, Supply, installation, testing &amp; commissioning of  Autotmic Pressure  water pump   for Overhead  water Tank .</t>
  </si>
  <si>
    <t xml:space="preserve">السطح والسور وفناء البيت وكراج السيارات و The House Yard , Roof , C/W,AuoGate </t>
  </si>
  <si>
    <t xml:space="preserve">استبدال و توريد وتركيب معلقات انارة داخلية للغرف( النوع المثبت بالاسقف والجدران ) والحمامات ( النوع المعزول  ضد المياه) والمطابخ ( نوع 60* 60 مربعة) ( (سعر توريد الوحده :100 درهم)                     ماركة فليبس مصباح دبي </t>
  </si>
  <si>
    <t xml:space="preserve">استبدال و توريد وتركيب معلقات انارة داخلية معلقات ثرية رابعية اللمبات 200 وات   سعر الوحده (  150 درهم)  ماركة فليبس مصباح دبي </t>
  </si>
  <si>
    <t xml:space="preserve">استبدال و توريد وتركيب سبوت لايت مع محول الكتروني ( سعر توريد الوحده 50  درهم)  ماركة فليبس مصباح دبي </t>
  </si>
  <si>
    <t xml:space="preserve">استبدال وتوريد وتركيب معلقات انارة خارجية(w/p IP65) (سعر توريد الوحده 110 درهم)  ماركة فليبس مصباح دبي </t>
  </si>
  <si>
    <t>Replace, Supply, installation, testing &amp; commissioning of   light fitting ( square 60x60 light for Kitchen) , Surface  or wall mounted     for bedrooms /hall &amp; IP-44  (w/p)  lighting for  bathroom and mirror light ..(Unit Supply Cost:100 AED) Philips Brand Dubai Lamp</t>
  </si>
  <si>
    <t>Replace, Supply, installation, testing &amp; commissioning of  spot /down  light fitted with electronic Ballast .     (Unit Supply Cost:50 AED),Philips Brand Dubai Lamp</t>
  </si>
  <si>
    <t>Replace, Supply, installation, testing &amp; commissioning of  External Lights fitting (W/P IP-65)  .                                                            (Unit Supply Cost:110AED) ,                          Philips Brand Dubai Lamp</t>
  </si>
  <si>
    <t xml:space="preserve">المطابخ  Kitchens </t>
  </si>
  <si>
    <t xml:space="preserve">الحمامات والمخازن Bathrooms &amp; Stores </t>
  </si>
  <si>
    <t>تغير وتوريد وتركيب وحدة جرس ( وحدة داخلية)               (300 درهم)</t>
  </si>
  <si>
    <t>Replace, Supply, installation, testing &amp; commissioning of  Inside Unit Bell  (Unit Supply Cost  (300 AED)</t>
  </si>
  <si>
    <t xml:space="preserve">1، </t>
  </si>
  <si>
    <t xml:space="preserve">توريد وتركيب ماكينة فتح  وغلق بوابة منزلقة إيطالي مع عمل التوصيلات الكهربائية ومايتبعه ذلك من أعمال مدنية من إزالة الانترلوك وإعادة تركيبة مع توريد وتركيب حساس  لفتح  وغلق البوابة ومستقبل الإشارة وتوفير عدد (2) وحدة تحكم لاسليكية </t>
  </si>
  <si>
    <t xml:space="preserve">Supply &amp; installation full automatic sliding gate Motor system including  opening &amp; closing sensors along with single receiver , Two wireless remote control units and electrical wiring connection  &amp;  civil works (remove &amp; re-fixing interlock) </t>
  </si>
  <si>
    <t xml:space="preserve">استبدال توريد تركيب وفحص وتسليم مكيفات جديدة (نوع اسبيلت حائطي او ديكور)  بنحسب جدوال الاحمال المعتمدة من بلدية دبي شاملا:
1- الوحدة الداخلية والخارجية وانابيب النحاس الخاصة بالغاز مع عازل مطاطي  وقطن لاصق وكوابل التحكم وحدة التحكم اللاسلكية 
) موصفات يجب أن تتطابق مع تعليمات الابنية الخضراء الخاص ببلدية دبي (نوع الغاز المستخدم يجب أن يكون 410A    ونسبة كفاءة توفير الطاقة (EER) يجب أن تكون من فئة 5 نجوم 
2- جميع الاعمال المدنية المصاحبة لأعمال التكييف   3- علي المقاول تقديم شهادة ضمان مدتها (5 سنوات) علي الضاغط و (1) سنة علي النظام بأكملها شاملا المروحة الداخلية  والسعر حسب سعة  المكيفات التالية:
</t>
  </si>
  <si>
    <t xml:space="preserve"> Replace ,  Supply, installation, testing &amp; commissioning of  New Split AC unit (Wall mounted/Décor type) as per DM approved thermal schedules  including:
1- Outside &amp; inside Unit  , AC gas copper tube along wih rubber insullation &amp; canvas clothing  , control cabling and  remote control 
AC specifications shall be as per DM green building (Gas type 410 A, The Energy Efficiency Ratio (EER) shall be 5-start rating)
2- All civil works associated with Ac worksThe contractor shall submit (5 years) for compressors  , (1 year) for whole system including Fan unit  
and price accordance to  unit capacity:
</t>
  </si>
  <si>
    <t xml:space="preserve">توريد وتركيب وحدة تكييف سعة (18000 وحده حرارية) 1.5 طن  </t>
  </si>
  <si>
    <t xml:space="preserve">Supply &amp; Install AC unit capacity (18,000 BTU)      1.5 Tonage              </t>
  </si>
  <si>
    <t xml:space="preserve">توريد وتركيب وحدة تكييف سعة (24000 وحده حرارية) 2 طن            </t>
  </si>
  <si>
    <t xml:space="preserve">Supply &amp; Install AC unit capacity (24,000 BTU)          2 Tonage    </t>
  </si>
  <si>
    <t xml:space="preserve">توريد وتركيب وحدة تكييف سعة (30000 وحده حرارية) 2.5 طن   </t>
  </si>
  <si>
    <t xml:space="preserve">Supply &amp; Install AC unit capacity (30,000 BTU)    2.5 Tonage     </t>
  </si>
  <si>
    <t xml:space="preserve">عمل صيانة شاملة لجميع وحدات المكيفات شاملا:
1- عمل صيانة شاملة لجميع وحدات التكييف الداخلية FCUs والخارجية الضواغط compressors وفى حالة وجود عطل كامل يتم استبداله. 
2- تفريغ الغاز وإعادة تعبئة وحدات الضغاطة بغاز الفريون لوحدات التكييف الخارجية
3- تنظيف جميع مجاري الهواء ومرشحات الهواء الداخلية لوحدات التكيف الداخلية FCU 
4- استبدال وتوريد وتركيب جميع وحدات التحكم بدرجات الحرارة " الثرموستات"
</t>
  </si>
  <si>
    <t xml:space="preserve">الفيلاThe villa  </t>
  </si>
  <si>
    <t>جدول  توصيف بنود  الصيانة لأعمال الكهروميكانيك</t>
  </si>
  <si>
    <t xml:space="preserve">إزالة القديم و توريد وتركيب مفتاح تشغيل  كهربائية جديدة (W/PIP65 Metal Glad) خارجية  الخاصة بوحدات التكييف الخارجية ومضخات المياه وحدة تبريد المياه وباب الكراج الكهربائي الاتوماتيكي </t>
  </si>
  <si>
    <t xml:space="preserve">التاريخ :       </t>
  </si>
  <si>
    <t>Replace, Supply, installation, of :                                 lighting  switches (10 A), Internal single or Double Power Socket outlet (13 A )  ,for   water Heater &amp; washing machine (20A DPS neon indictor+Flexible outlet), for  Cooker Unit (45ACCU  Neon indictor+Flexible Outlet) , for window AC (15ADP+Neon indictor )    ,  (plate face , cloulor &amp;* Module   of accessories subject to the owner Approval) Supply unit (40AED)</t>
  </si>
  <si>
    <t xml:space="preserve">Remove the old one  , Supply &amp; installation new Electrical Meter cabinet &amp; Upgrading Electrical Current from DEWA including:   
1. Supply &amp; installation new Meter Cabinet (W/p IP 55 type) with its   Accessories
2.  Supply &amp; installation new Main Incomer circuit Breaker (MCCB)                                                                      3- Cable  Gland  Termination box included
4.   Upgrading Electrical Current from DEWA including  preparation &amp; submit and get  Electrical DEWA NOCs , Shopdrawing for existing &amp; proposed electrical load for  (Existing Villa and Services Block  and proposed &amp; future Services block  ) and get   approval from MBRHE &amp; DEWA and follow up with DEWA till you replace the old DEWA incomer  main cable and  existing meter with new one .
5. All Civil works assoicated  are included here </t>
  </si>
  <si>
    <t xml:space="preserve">توريد وتركيب وحدة تكييف سعة (36000 وحده حرارية) 3 طن   </t>
  </si>
  <si>
    <t xml:space="preserve">Supply &amp; Install AC unit capacity (36,000 BTU)    3 Tonage     </t>
  </si>
  <si>
    <t xml:space="preserve">استبدال وتوريد وتركيب:                                                  مفاتيح اضاءة (10A-جميع الانواع  )   ومأخد قوي كهربائية داخلية  (13A single or Double)  و مفاتيح ومأخد  سخانات المياه والغسالات (20A DPS neon indictor+Flexible outlet) ومأخد الطباخ  (45ACCU  Neon indictor+Flexible Outlet) ومأخد المكيفات نوع الشباك  (15ADP+Neon indictor ) ( نوع الغطاء واللون والموديل المأخد يخضع لموافقة المالك مباشرة) سعر التوريد (40 درهم)    </t>
  </si>
  <si>
    <t xml:space="preserve"> للمنشأت أرقام :</t>
  </si>
  <si>
    <t xml:space="preserve"> والسور</t>
  </si>
  <si>
    <t>رقم  الأرض وأسم  المنطقة :</t>
  </si>
  <si>
    <t xml:space="preserve">ملاحظات هامة: يجب علي المقاول قراءة البنود السابقة والاتية قبل البدء فى بتسعير الاعمال :                                                                                                                                                      </t>
  </si>
  <si>
    <t xml:space="preserve">    :   Important Notes: The contractor must read the previous &amp; following terms prior  start Estimating MEP works </t>
  </si>
  <si>
    <t xml:space="preserve">Sign                                               م. هاني البريم              Hani  Albreem </t>
  </si>
  <si>
    <t xml:space="preserve">توريد وتركيب وحدة تكييف سعة (60,000 وحده حرارية) 5 طن   </t>
  </si>
  <si>
    <t xml:space="preserve">Supply &amp; Install AC unit capacity (6,0000 BTU)   5 Ton   </t>
  </si>
  <si>
    <t>سعر المقاول</t>
  </si>
  <si>
    <t xml:space="preserve">توصيف البنود </t>
  </si>
  <si>
    <t>Building Block ID/N</t>
  </si>
  <si>
    <t>الاعمال الكهربائية :-</t>
  </si>
  <si>
    <t>Electrical works :-</t>
  </si>
  <si>
    <t xml:space="preserve">أسم المستفيد/ة: </t>
  </si>
  <si>
    <t>رقم الملف :</t>
  </si>
  <si>
    <t>Date:</t>
  </si>
  <si>
    <t>File No.:</t>
  </si>
  <si>
    <t xml:space="preserve">MEP Maintenance  BOQ </t>
  </si>
  <si>
    <t>Contractor Price</t>
  </si>
  <si>
    <t>Proposed  MBRHE Price</t>
  </si>
  <si>
    <t>سعر المؤسسة المقترح</t>
  </si>
  <si>
    <t xml:space="preserve"> توريد وتركيب وفحص وتسليم    لوحة رئيسة جديدة أساسية    MDB نوع W/P IP 55     حسب موصفات هيئة كهرباء دبي شاملا:
- عدد (1) قفل خارجي  قابل للفتح والاغلاق مع مفتاح تشتغيل  كهربائي وعدد (4)   قواطع رئيسية MCCB outgoing 
- كامل قضبان النحاس وجميع المحلقات (غطاء القضبان، الارضي والنيترول ،مقياس معامل القدره ، مؤشر اضاة  ثلاثى  الطوار RYB...)
- عمل  التعديلات الازمة نحو تحويل اللوحة الرئيسية القائمة الى لوحة رئيسية فرعية 
</t>
  </si>
  <si>
    <t xml:space="preserve"> Supply &amp; installation, testing &amp; commissioning       New    Basic MDB (Main distribution board) W/P IP 55 type  as per DEWA regulation including:
- 1 no.  Lockable with None Automatic Electrical Main Isolator and (4 ) Nos of outgoing MCCB 
- Full Busbar copper with its accessories (Busbar cover, Earthing &amp; Neutral Bar ,PF meter , RYB phase neon Indictor  ...etc.)  
Make neccassry Modifications to covert existing MDB to SMDB .</t>
  </si>
  <si>
    <t xml:space="preserve">استبدال وتوريد وتركيب مرواح السقف مع وحده منظم  التحكم ( سعر توريد الوحده 180  درهم)  </t>
  </si>
  <si>
    <t xml:space="preserve"> إزالة القديم وتوريد  وتركيب وفحص وتسليم مرواح الشفط الاتوماتيكية الكهربائية (حجم 6 إنش) نوع جداري أو شباك    ( سعر توريد الوحده 210  درهم) </t>
  </si>
  <si>
    <t xml:space="preserve"> إزالة القديم وتوريد  وتركيب وفحص وتسليم مرواح الشفط الاتوماتيكية الكهربائية (حجم 9 إنش) نوع جداري أو شباك   ( سعر توريد الوحده320  درهم) </t>
  </si>
  <si>
    <t xml:space="preserve">Remove old one, Supply, installation, testing &amp; commissioning Electrical Auto shutter  Exhaust Fan Size (9 Inch) Wall/Window Mounted type      Supply Unit Price (320 AED)        </t>
  </si>
  <si>
    <t>Remove old one, Supply, installation, testing &amp; commissioning Electrical Auto shutter  Exhaust Fan Size (6 Inch) Wall/Window Mounted type  Supply   Supply Unit Price (210 AED)</t>
  </si>
  <si>
    <t>Replace, ,Supply, installation, testing &amp; commissioning Ceiling Fan  with control regulator unit    Supply Unit Price (180 AED)</t>
  </si>
  <si>
    <t>Remove old one, Supply, installation, testing &amp; commissioning of external bell  push button WP IP65   (Unit Supply Cost  (100 AED)</t>
  </si>
  <si>
    <t>إزالة القديم و توريد وتركيب  مفتاح جرس خارجيW/P IP65 (السعر توريد  الوحده 100 درهم )</t>
  </si>
  <si>
    <t>ملاحظة هامة جدا</t>
  </si>
  <si>
    <t xml:space="preserve">السعر  الاجمالي لجميع الاعمال ( بدون التكييف )بالدرهم  TOTAL PRICE FOR ALL WORKS(wihtout AC) IN AED </t>
  </si>
  <si>
    <t>2800</t>
  </si>
  <si>
    <t xml:space="preserve">السعر  الاجمالي لجميع الاعمال بالدرهم  TOTAL PRICE FOR ALL WORKS IN AED      </t>
  </si>
  <si>
    <t>إجمالي السعر المؤسسة</t>
  </si>
  <si>
    <t>Total Price As per MBRHE</t>
  </si>
  <si>
    <t xml:space="preserve">إجمالي السعر المقاول </t>
  </si>
  <si>
    <t xml:space="preserve">Total Price as per contractor </t>
  </si>
  <si>
    <t xml:space="preserve">Make necessary full   maintenance services to all   AC Units including:   1- Make a full maintenance including but not limited to all internal unit- FCUs and External AC units - compressors and in case of a full damage exist, then it has to be replace.
2- Discharge fully refrigerant Gas from compressors &amp; pipe  &amp; and refill new refrigerant gas to all external Unit –compressor 
3- Make  a full system cleaning including  Air Ducts  &amp; FCU filters 
4- Replace , supply &amp; installation   digital thermostat’’ 
</t>
  </si>
  <si>
    <t xml:space="preserve"> إزالة القديم  وتوريد  وتركيب صندوق عداد كهرباء جديد و تقوية التيار الكهربائي من هيئة كهرباء ومياه دبي   شاملا الاتي :                  1- توريد وتركيب صندوق عداد  جديد  (W/p IP 55 type) وملحقاته                                                                                                   2-توريد وتركيب  قاطع رئيسي جديد                                                       3-  ويشمل صندوق الكيبلات                                                               4-تقوية التيار الكهربائي من هيئة كهرباء ومياه دبى شاملاً استخراج شهادة لامانع (NOC) و تحضير واعتماد جميع جدوال الاحمال والمخططات  المكهربائية التنفيذية للمنشأت  والملاحق القائمة و المقترحة  والمستقبلية من المؤسسة وهيئة كهرباء ومياه دبي  ومتابعة عمليه فحص الاعمال  ومتابعة استبدال الكيبل الخارجي من ديوا حتي تركيب العداد الجديد                                                                                                                           5- ويشمل جميع الاعمال المدنية المصاحبة               </t>
  </si>
  <si>
    <t xml:space="preserve">   - تضمن  قائمة الاعمال  الى قسمين (أعمال كهربائية اجبارية واختياري)  ،   بالنسبة البنود الكهربائية الاجبارية  يجب أن تكون مشمولة ضمن العقد  وهي متطلب أساسي للصيانة من طرف المؤسسة                                                                                             </t>
  </si>
  <si>
    <t xml:space="preserve"> - بالنسبة للبنود الكهربائية  الاختيارية  يجب أن تكون مشمولة  فى العقد طبقا لطلب المالك فقط</t>
  </si>
  <si>
    <t>-بعد تعبئة الاسعار  يجب  على  المالك التوقيع على جميع الوثائق  وعلى المقاول التوقيع على جميع الوثائق قبل ارسالها وتسليمها الى المؤسسة</t>
  </si>
  <si>
    <t>Very important note</t>
  </si>
  <si>
    <t>- The list of Electrical works includes two parts (mandatory and optional electrical works). For compulsory electrical items, they must be within the contract and are a basic requirement for maintenance by the establishment.</t>
  </si>
  <si>
    <t>For the optional electrical items, they should only be included in the contract according to the owner's request-</t>
  </si>
  <si>
    <t>After filling in the prices, the owner must sign all the documents and the contractor must stamp all the documents before sending and delivering them to the MBRHE</t>
  </si>
  <si>
    <t>Rooms</t>
  </si>
  <si>
    <t>Bathrooms</t>
  </si>
  <si>
    <t>Kitchen</t>
  </si>
  <si>
    <t xml:space="preserve">Landscape </t>
  </si>
  <si>
    <t>Stair/Lob</t>
  </si>
  <si>
    <t>Mtrs</t>
  </si>
  <si>
    <t>GF-Large-1</t>
  </si>
  <si>
    <t>FF-Large-2</t>
  </si>
  <si>
    <t>BS-3-M</t>
  </si>
  <si>
    <t>BS-4-S</t>
  </si>
  <si>
    <t>Halls, living &amp; Majlis</t>
  </si>
  <si>
    <t>Nos of Block</t>
  </si>
  <si>
    <t xml:space="preserve">استبدال جزئي للمنشأت رقم(     )
استبدال كلي للمنشأة رقم (   )والجدار الخارجي والسور والسطح والمساحة المظللة
</t>
  </si>
  <si>
    <t xml:space="preserve">Partial Replacement for Existing blocks (    ) and
Full Replacement for Existing block no. (     ) and External Wall, shaded area, roofs area &amp; compound wall
</t>
  </si>
  <si>
    <t>Plot Area SF</t>
  </si>
  <si>
    <t>Builtin Area SF</t>
  </si>
  <si>
    <t>Square Meter</t>
  </si>
  <si>
    <t>KW</t>
  </si>
  <si>
    <t>Store</t>
  </si>
  <si>
    <t>Builtin Area of Additional Block Services</t>
  </si>
  <si>
    <t>Total Existing Load</t>
  </si>
  <si>
    <t>Additonal Load</t>
  </si>
  <si>
    <t>Total Existing &amp; additional load</t>
  </si>
  <si>
    <t>A</t>
  </si>
  <si>
    <t xml:space="preserve">Proposed Main Incomer rating </t>
  </si>
  <si>
    <t>Block A Builtin Area</t>
  </si>
  <si>
    <t>Block B  Builtin Area</t>
  </si>
  <si>
    <t>Block C  Builtin Area</t>
  </si>
  <si>
    <t>Square Foot</t>
  </si>
  <si>
    <t xml:space="preserve">Total Existing Main Incomer rating </t>
  </si>
  <si>
    <t>Wasing area</t>
  </si>
  <si>
    <t>SqMtr</t>
  </si>
  <si>
    <t>BS-5-S</t>
  </si>
  <si>
    <t>In AMP</t>
  </si>
  <si>
    <t xml:space="preserve">تقوية التيار الكهربائي من ديوا واستبدال صندوق العداد </t>
  </si>
  <si>
    <t xml:space="preserve">Upgrade Electrical Current from DEWA &amp; replace Electrical Mteter Cabinet </t>
  </si>
  <si>
    <t xml:space="preserve"> توريد وتركيب وفحص وتسليم    لوحة رئيسة جديدة أساسية   </t>
  </si>
  <si>
    <t xml:space="preserve">Supply &amp; installation, testing &amp; commissioning       New    Basic MDB </t>
  </si>
  <si>
    <t>استبدال وتوريد واعادة تركيب لوحات التوزيع الفرعية DB جديدة</t>
  </si>
  <si>
    <t>Supply replace  &amp; installation, testing &amp; commissioning DB</t>
  </si>
  <si>
    <t xml:space="preserve">استبدال وتوريد وتركيب جميع  الكابلات المسلحة </t>
  </si>
  <si>
    <t xml:space="preserve">Supply, installation, testing ( insulation testing is required ) &amp; commissioning  armored XLPE cables </t>
  </si>
  <si>
    <t>Replace, Supply, installation, testing &amp; commissioning completely and/OR   partial wiring</t>
  </si>
  <si>
    <t xml:space="preserve">استبدال وتوريد وإعادة تركيب  كلي او جزئي  لجميع الاسلاك </t>
  </si>
  <si>
    <t xml:space="preserve">استبدال و توريد وتركيب وفحص التأريض الأرضي </t>
  </si>
  <si>
    <t>Supply, installation, testing commissioning earthing system</t>
  </si>
  <si>
    <t>إزالة القديم و توريد وتركيب مفتاح تشغيل  كهربائية جديدة</t>
  </si>
  <si>
    <t>Remove old one, Supply, installation, testing &amp; commissioning  Electrical  Isolator</t>
  </si>
  <si>
    <t>استبدال و توريد وتركيب معلقات انارة داخلية وخارجية للغرف</t>
  </si>
  <si>
    <t>Replace, Supply, installation of  External &amp; internal  light fitting</t>
  </si>
  <si>
    <t xml:space="preserve">استبدال وتوريد وتركيب جميع  الكابلات المسلحة من الوحات الفرعية الى الرئيسية مدفونة فى الارض بعمق90 سم  شاملة السليفات وغرف التفتيش حجم (60cm *60Cm*80cm) وتشمل الاكسسورات الأخرى (Cable Gland &amp; lugs)          (سعر التوريد: مقطوعية)               </t>
  </si>
  <si>
    <t>Supply, installation, testing ( insulation testing is required ) &amp; commissioning  armored XLPE cables between DB to MDB through  underground 90 CM in 50/100mm sleeves and  Manhole  size (60cm *60Cm*80cm) , and also including accessories such (Cable Gland &amp; lugs)</t>
  </si>
  <si>
    <t>Supply, installation, testing ( insulation testing is required ) &amp; commissioning  armored XLPE cables between Meter cabinet &amp; MDB through wall/ underground 90 CM in 50/100mm sleeves and  Manhole  size (60cm *60Cm*80cm) , and also including accessories such (Cable Gland &amp; lugs)</t>
  </si>
  <si>
    <t xml:space="preserve">استبدال وتوريد وتركيب جميع  الكابلات المسلحة من الوحات  الرئسية الى العداد مدفونة فى الحائط/الارض بعمق90 سم  شاملة السليفات وغرف التفتيش حجم (60cm *60Cm*80cm) وتشمل الاكسسورات الأخرى (Cable Gland &amp; lugs)          (سعر التوريد: مقطوعية)               </t>
  </si>
  <si>
    <t xml:space="preserve">استبدال وتوريد وتركيب مرواح  الشفط و السقف </t>
  </si>
  <si>
    <t xml:space="preserve">Replace, ,Supply, installation celing &amp; exhaust Fan </t>
  </si>
  <si>
    <t xml:space="preserve">استبدال وتوريد وتركيب   مفاتيح اضاءة    ومأخد قوي كهربائية داخلية  و مفاتيح ومأخد  سخانات المياه والغسالات ومأخد الطباخ  والجرس    </t>
  </si>
  <si>
    <t>Replace, Supply, installation, of :   lighting  switches , Internal single or Double Power Socket outle  ,for   water Heater &amp; washing machine, for  Cooker Unit &amp; bell</t>
  </si>
  <si>
    <t>توريد وتركيب مأخد و   لوحات تجميع جديدة للتلفون والتلفزيون  والاسلاك</t>
  </si>
  <si>
    <t xml:space="preserve"> Supply &amp;  installation TV &amp;   Etisalat  Outlets &amp; Cabinet and wirings </t>
  </si>
  <si>
    <t xml:space="preserve">توريد وتركيب ماكينة  الباب الرئيسي  و مضخات وسخانات المياه </t>
  </si>
  <si>
    <t xml:space="preserve">Supply &amp; installation full automatic sliding gate   , Water Heater &amp; Water Pumps </t>
  </si>
  <si>
    <t xml:space="preserve">Replace ,  Supply, installation, testing &amp; commissioning of  New  AC unit or /and  Make necessary full   maintenance services to all   AC Units </t>
  </si>
  <si>
    <t xml:space="preserve">استبدال وحدات التكييف الداخلية والخارجية و/ أو عمل صيانة شاملة لجميع وحدات المكيفات 
</t>
  </si>
  <si>
    <t>13.2.1</t>
  </si>
  <si>
    <t>13.2.2</t>
  </si>
  <si>
    <t>13.2.3</t>
  </si>
  <si>
    <t>13.2.4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</si>
</sst>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إ.&quot;\ #,##0_-;&quot;د.إ.&quot;\ #,##0\-"/>
    <numFmt numFmtId="165" formatCode="&quot;د.إ.&quot;\ #,##0_-;[Red]&quot;د.إ.&quot;\ #,##0\-"/>
    <numFmt numFmtId="166" formatCode="&quot;د.إ.&quot;\ #,##0.00_-;&quot;د.إ.&quot;\ #,##0.00\-"/>
    <numFmt numFmtId="167" formatCode="&quot;د.إ.&quot;\ #,##0.00_-;[Red]&quot;د.إ.&quot;\ #,##0.00\-"/>
    <numFmt numFmtId="168" formatCode="_-&quot;د.إ.&quot;\ * #,##0_-;_-&quot;د.إ.&quot;\ * #,##0\-;_-&quot;د.إ.&quot;\ * &quot;-&quot;_-;_-@_-"/>
    <numFmt numFmtId="169" formatCode="_-* #,##0_-;_-* #,##0\-;_-* &quot;-&quot;_-;_-@_-"/>
    <numFmt numFmtId="170" formatCode="_-&quot;د.إ.&quot;\ * #,##0.00_-;_-&quot;د.إ.&quot;\ * #,##0.00\-;_-&quot;د.إ.&quot;\ * &quot;-&quot;??_-;_-@_-"/>
    <numFmt numFmtId="171" formatCode="_-* #,##0.00_-;_-* #,##0.00\-;_-* &quot;-&quot;??_-;_-@_-"/>
    <numFmt numFmtId="172" formatCode="0.00_);\(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h:mm:ss\ AM/PM"/>
    <numFmt numFmtId="179" formatCode="0.E+00"/>
    <numFmt numFmtId="180" formatCode="00"/>
    <numFmt numFmtId="181" formatCode="_([$RON]\ * #,##0.00_);_([$RON]\ * \(#,##0.00\);_([$RON]\ * &quot;-&quot;??_);_(@_)"/>
    <numFmt numFmtId="182" formatCode="[$-409]dddd\,\ mmmm\ d\,\ yyyy"/>
    <numFmt numFmtId="183" formatCode="0.0000"/>
  </numFmts>
  <fonts count="87">
    <font>
      <sz val="10"/>
      <name val="Arial"/>
      <family val="0"/>
    </font>
    <font>
      <b/>
      <sz val="12"/>
      <color indexed="10"/>
      <name val="Arial"/>
      <family val="2"/>
    </font>
    <font>
      <sz val="12"/>
      <color indexed="10"/>
      <name val="Arial"/>
      <family val="2"/>
    </font>
    <font>
      <sz val="10"/>
      <color indexed="10"/>
      <name val="Arial"/>
      <family val="2"/>
    </font>
    <font>
      <b/>
      <sz val="28"/>
      <name val="Arial"/>
      <family val="2"/>
    </font>
    <font>
      <b/>
      <sz val="22"/>
      <name val="Simplified Arabic"/>
      <family val="1"/>
    </font>
    <font>
      <b/>
      <sz val="28"/>
      <name val="Simplified Arabic"/>
      <family val="1"/>
    </font>
    <font>
      <b/>
      <sz val="28"/>
      <color indexed="60"/>
      <name val="Arial"/>
      <family val="2"/>
    </font>
    <font>
      <sz val="10"/>
      <color indexed="14"/>
      <name val="Arial"/>
      <family val="2"/>
    </font>
    <font>
      <sz val="20"/>
      <name val="Dubai Medium"/>
      <family val="2"/>
    </font>
    <font>
      <b/>
      <sz val="30"/>
      <name val="Dubai Medium"/>
      <family val="2"/>
    </font>
    <font>
      <b/>
      <sz val="22"/>
      <name val="Dubai"/>
      <family val="2"/>
    </font>
    <font>
      <b/>
      <sz val="20"/>
      <name val="Dubai"/>
      <family val="2"/>
    </font>
    <font>
      <sz val="10"/>
      <name val="Dubai"/>
      <family val="2"/>
    </font>
    <font>
      <b/>
      <sz val="10"/>
      <name val="Dubai"/>
      <family val="2"/>
    </font>
    <font>
      <b/>
      <sz val="17.5"/>
      <name val="Dubai"/>
      <family val="2"/>
    </font>
    <font>
      <b/>
      <sz val="28"/>
      <name val="Dubai"/>
      <family val="2"/>
    </font>
    <font>
      <b/>
      <sz val="30"/>
      <name val="Dubai"/>
      <family val="2"/>
    </font>
    <font>
      <b/>
      <sz val="35"/>
      <name val="Dubai"/>
      <family val="2"/>
    </font>
    <font>
      <sz val="35"/>
      <name val="Dubai"/>
      <family val="2"/>
    </font>
    <font>
      <sz val="14"/>
      <name val="Dubai"/>
      <family val="2"/>
    </font>
    <font>
      <b/>
      <sz val="36"/>
      <name val="Dubai"/>
      <family val="2"/>
    </font>
    <font>
      <b/>
      <sz val="27"/>
      <name val="Dubai"/>
      <family val="2"/>
    </font>
    <font>
      <sz val="30"/>
      <name val="Dubai"/>
      <family val="2"/>
    </font>
    <font>
      <b/>
      <i/>
      <sz val="30"/>
      <name val="Dubai"/>
      <family val="2"/>
    </font>
    <font>
      <b/>
      <sz val="25"/>
      <name val="Dubai"/>
      <family val="2"/>
    </font>
    <font>
      <b/>
      <sz val="25"/>
      <color indexed="60"/>
      <name val="Dubai Medium"/>
      <family val="2"/>
    </font>
    <font>
      <b/>
      <sz val="25"/>
      <name val="Dubai Medium"/>
      <family val="2"/>
    </font>
    <font>
      <sz val="22"/>
      <name val="Arial"/>
      <family val="2"/>
    </font>
    <font>
      <b/>
      <sz val="25"/>
      <name val="Arial"/>
      <family val="2"/>
    </font>
    <font>
      <b/>
      <sz val="22"/>
      <name val="Arial"/>
      <family val="2"/>
    </font>
    <font>
      <b/>
      <sz val="20"/>
      <name val="Arial"/>
      <family val="2"/>
    </font>
    <font>
      <sz val="22"/>
      <color indexed="10"/>
      <name val="Arial"/>
      <family val="2"/>
    </font>
    <font>
      <sz val="3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4"/>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4"/>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5"/>
      <color indexed="59"/>
      <name val="Dubai Medium"/>
      <family val="2"/>
    </font>
    <font>
      <b/>
      <sz val="25"/>
      <color indexed="8"/>
      <name val="Dubai"/>
      <family val="2"/>
    </font>
    <font>
      <b/>
      <sz val="25"/>
      <color indexed="59"/>
      <name val="Dubai"/>
      <family val="2"/>
    </font>
    <font>
      <b/>
      <sz val="22"/>
      <color indexed="8"/>
      <name val="Arial"/>
      <family val="2"/>
    </font>
    <font>
      <sz val="8"/>
      <color indexed="63"/>
      <name val="Courier New"/>
      <family val="3"/>
    </font>
    <font>
      <sz val="22"/>
      <color indexed="63"/>
      <name val="Courier New"/>
      <family val="3"/>
    </font>
    <font>
      <sz val="26"/>
      <color indexed="60"/>
      <name val="Dubai Medium"/>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4"/>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4"/>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5"/>
      <color theme="2" tint="-0.8999800086021423"/>
      <name val="Dubai Medium"/>
      <family val="2"/>
    </font>
    <font>
      <b/>
      <sz val="25"/>
      <color theme="1"/>
      <name val="Dubai"/>
      <family val="2"/>
    </font>
    <font>
      <b/>
      <sz val="25"/>
      <color theme="2" tint="-0.8999800086021423"/>
      <name val="Dubai"/>
      <family val="2"/>
    </font>
    <font>
      <b/>
      <sz val="22"/>
      <color theme="1"/>
      <name val="Arial"/>
      <family val="2"/>
    </font>
    <font>
      <sz val="8"/>
      <color rgb="FF454545"/>
      <name val="Courier New"/>
      <family val="3"/>
    </font>
    <font>
      <sz val="22"/>
      <color rgb="FF454545"/>
      <name val="Courier New"/>
      <family val="3"/>
    </font>
    <font>
      <sz val="26"/>
      <color rgb="FFC00000"/>
      <name val="Dubai Medium"/>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thin"/>
      <top style="thin"/>
      <bottom style="thin"/>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62">
    <xf numFmtId="0" fontId="0" fillId="0" borderId="0" xfId="0" applyAlignment="1">
      <alignment/>
    </xf>
    <xf numFmtId="0" fontId="2" fillId="0" borderId="0" xfId="0" applyFont="1" applyAlignment="1">
      <alignment horizontal="center" vertical="center" wrapText="1" readingOrder="2"/>
    </xf>
    <xf numFmtId="0" fontId="3" fillId="0" borderId="0" xfId="0" applyFont="1" applyAlignment="1">
      <alignment horizontal="center" vertical="center" readingOrder="2"/>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vertical="center" readingOrder="2"/>
    </xf>
    <xf numFmtId="0" fontId="3" fillId="0" borderId="0" xfId="0" applyFont="1" applyBorder="1" applyAlignment="1">
      <alignment horizontal="center" vertical="center" readingOrder="2"/>
    </xf>
    <xf numFmtId="0" fontId="5" fillId="0" borderId="10" xfId="0" applyFont="1" applyBorder="1" applyAlignment="1">
      <alignment horizontal="right" vertical="center" indent="1" readingOrder="2"/>
    </xf>
    <xf numFmtId="0" fontId="7" fillId="0" borderId="11" xfId="0" applyFont="1" applyBorder="1" applyAlignment="1">
      <alignment vertical="center" readingOrder="2"/>
    </xf>
    <xf numFmtId="0" fontId="6" fillId="0" borderId="0" xfId="0" applyFont="1" applyBorder="1" applyAlignment="1">
      <alignment horizontal="center" vertical="center" readingOrder="2"/>
    </xf>
    <xf numFmtId="0" fontId="0" fillId="0" borderId="0" xfId="0" applyBorder="1" applyAlignment="1">
      <alignment/>
    </xf>
    <xf numFmtId="0" fontId="2" fillId="0" borderId="0" xfId="0" applyFont="1" applyBorder="1" applyAlignment="1">
      <alignment horizontal="center" vertical="center" wrapText="1" readingOrder="2"/>
    </xf>
    <xf numFmtId="49" fontId="9" fillId="0" borderId="0" xfId="0" applyNumberFormat="1" applyFont="1" applyAlignment="1">
      <alignment/>
    </xf>
    <xf numFmtId="49" fontId="10" fillId="0" borderId="0" xfId="0" applyNumberFormat="1" applyFont="1" applyAlignment="1">
      <alignment horizontal="right" vertical="center" readingOrder="2"/>
    </xf>
    <xf numFmtId="49" fontId="10" fillId="0" borderId="0" xfId="0" applyNumberFormat="1" applyFont="1" applyAlignment="1">
      <alignment horizontal="center" vertical="center" readingOrder="2"/>
    </xf>
    <xf numFmtId="0" fontId="10" fillId="0" borderId="0" xfId="0" applyFont="1" applyAlignment="1">
      <alignment/>
    </xf>
    <xf numFmtId="0" fontId="80" fillId="0" borderId="0" xfId="0" applyFont="1" applyAlignment="1">
      <alignment horizontal="center" vertical="center" wrapText="1" readingOrder="2"/>
    </xf>
    <xf numFmtId="0" fontId="80" fillId="0" borderId="0" xfId="0" applyFont="1" applyFill="1" applyAlignment="1">
      <alignment horizontal="center" vertical="center" readingOrder="2"/>
    </xf>
    <xf numFmtId="0" fontId="11" fillId="33" borderId="0" xfId="0" applyFont="1" applyFill="1" applyAlignment="1">
      <alignment horizontal="right" vertical="center" indent="1" readingOrder="2"/>
    </xf>
    <xf numFmtId="0" fontId="13" fillId="0" borderId="0" xfId="0" applyFont="1" applyFill="1" applyBorder="1" applyAlignment="1">
      <alignment horizontal="center" vertical="center" readingOrder="2"/>
    </xf>
    <xf numFmtId="0" fontId="13" fillId="0" borderId="0" xfId="0" applyFont="1" applyFill="1" applyAlignment="1">
      <alignment horizontal="center" vertical="center" readingOrder="2"/>
    </xf>
    <xf numFmtId="0" fontId="12" fillId="0" borderId="12" xfId="0" applyFont="1" applyFill="1" applyBorder="1" applyAlignment="1">
      <alignment horizontal="center" vertical="center" wrapText="1" readingOrder="2"/>
    </xf>
    <xf numFmtId="0" fontId="11" fillId="0" borderId="12" xfId="0" applyFont="1" applyFill="1" applyBorder="1" applyAlignment="1">
      <alignment horizontal="center" vertical="center" wrapText="1" readingOrder="2"/>
    </xf>
    <xf numFmtId="0" fontId="11" fillId="0" borderId="12" xfId="0" applyFont="1" applyFill="1" applyBorder="1" applyAlignment="1">
      <alignment horizontal="right" vertical="top" wrapText="1" readingOrder="2"/>
    </xf>
    <xf numFmtId="0" fontId="11" fillId="0" borderId="12" xfId="0" applyFont="1" applyFill="1" applyBorder="1" applyAlignment="1">
      <alignment horizontal="right" vertical="center" wrapText="1" readingOrder="2"/>
    </xf>
    <xf numFmtId="0" fontId="11" fillId="33" borderId="10" xfId="0" applyFont="1" applyFill="1" applyBorder="1" applyAlignment="1">
      <alignment vertical="center" readingOrder="2"/>
    </xf>
    <xf numFmtId="0" fontId="11" fillId="0" borderId="12" xfId="0" applyFont="1" applyFill="1" applyBorder="1" applyAlignment="1">
      <alignment horizontal="justify" vertical="top"/>
    </xf>
    <xf numFmtId="0" fontId="14" fillId="0" borderId="0" xfId="0" applyFont="1" applyFill="1" applyBorder="1" applyAlignment="1">
      <alignment horizontal="center" vertical="center" readingOrder="2"/>
    </xf>
    <xf numFmtId="0" fontId="14" fillId="0" borderId="0" xfId="0" applyFont="1" applyFill="1" applyAlignment="1">
      <alignment horizontal="center" vertical="center" readingOrder="2"/>
    </xf>
    <xf numFmtId="0" fontId="11" fillId="0" borderId="12" xfId="0" applyFont="1" applyFill="1" applyBorder="1" applyAlignment="1">
      <alignment horizontal="justify" vertical="center"/>
    </xf>
    <xf numFmtId="0" fontId="16" fillId="33" borderId="13" xfId="0" applyFont="1" applyFill="1" applyBorder="1" applyAlignment="1">
      <alignment horizontal="right" vertical="top" wrapText="1" readingOrder="2"/>
    </xf>
    <xf numFmtId="0" fontId="17" fillId="33" borderId="0" xfId="0" applyFont="1" applyFill="1" applyBorder="1" applyAlignment="1">
      <alignment vertical="center" wrapText="1" readingOrder="2"/>
    </xf>
    <xf numFmtId="49" fontId="17" fillId="33" borderId="0" xfId="0" applyNumberFormat="1" applyFont="1" applyFill="1" applyBorder="1" applyAlignment="1">
      <alignment horizontal="left" vertical="top" wrapText="1"/>
    </xf>
    <xf numFmtId="0" fontId="11" fillId="33" borderId="0" xfId="0" applyFont="1" applyFill="1" applyBorder="1" applyAlignment="1">
      <alignment horizontal="center" vertical="center" wrapText="1" readingOrder="2"/>
    </xf>
    <xf numFmtId="0" fontId="11" fillId="33" borderId="0" xfId="0" applyFont="1" applyFill="1" applyBorder="1" applyAlignment="1">
      <alignment horizontal="right" vertical="center" wrapText="1" readingOrder="2"/>
    </xf>
    <xf numFmtId="0" fontId="16" fillId="33" borderId="0" xfId="0" applyFont="1" applyFill="1" applyBorder="1" applyAlignment="1">
      <alignment horizontal="right" vertical="top" wrapText="1" readingOrder="2"/>
    </xf>
    <xf numFmtId="0" fontId="11" fillId="33" borderId="14" xfId="0" applyFont="1" applyFill="1" applyBorder="1" applyAlignment="1">
      <alignment horizontal="right" vertical="center" wrapText="1" readingOrder="2"/>
    </xf>
    <xf numFmtId="0" fontId="11" fillId="33" borderId="12" xfId="0" applyFont="1" applyFill="1" applyBorder="1" applyAlignment="1">
      <alignment horizontal="right" vertical="center" wrapText="1" readingOrder="2"/>
    </xf>
    <xf numFmtId="0" fontId="11" fillId="33" borderId="15" xfId="0" applyFont="1" applyFill="1" applyBorder="1" applyAlignment="1">
      <alignment horizontal="center" vertical="center" wrapText="1" readingOrder="2"/>
    </xf>
    <xf numFmtId="0" fontId="16" fillId="33" borderId="16" xfId="0" applyFont="1" applyFill="1" applyBorder="1" applyAlignment="1">
      <alignment horizontal="right" vertical="top" wrapText="1" readingOrder="2"/>
    </xf>
    <xf numFmtId="0" fontId="17" fillId="33" borderId="12" xfId="0" applyFont="1" applyFill="1" applyBorder="1" applyAlignment="1">
      <alignment vertical="center" wrapText="1" readingOrder="2"/>
    </xf>
    <xf numFmtId="49" fontId="17" fillId="33" borderId="17" xfId="0" applyNumberFormat="1" applyFont="1" applyFill="1" applyBorder="1" applyAlignment="1">
      <alignment horizontal="left" vertical="top" wrapText="1"/>
    </xf>
    <xf numFmtId="0" fontId="11" fillId="33" borderId="12" xfId="0" applyFont="1" applyFill="1" applyBorder="1" applyAlignment="1">
      <alignment horizontal="center" vertical="center" wrapText="1" readingOrder="2"/>
    </xf>
    <xf numFmtId="0" fontId="13" fillId="0" borderId="0" xfId="0" applyFont="1" applyAlignment="1">
      <alignment horizontal="center" vertical="center" readingOrder="2"/>
    </xf>
    <xf numFmtId="0" fontId="11" fillId="0" borderId="12" xfId="0" applyFont="1" applyFill="1" applyBorder="1" applyAlignment="1">
      <alignment horizontal="justify" vertical="justify"/>
    </xf>
    <xf numFmtId="0" fontId="11" fillId="0" borderId="12" xfId="0" applyFont="1" applyFill="1" applyBorder="1" applyAlignment="1">
      <alignment horizontal="right" vertical="justify"/>
    </xf>
    <xf numFmtId="0" fontId="18" fillId="0" borderId="12" xfId="0" applyFont="1" applyFill="1" applyBorder="1" applyAlignment="1">
      <alignment horizontal="right" vertical="center" wrapText="1" readingOrder="2"/>
    </xf>
    <xf numFmtId="0" fontId="18" fillId="0" borderId="0" xfId="0" applyFont="1" applyFill="1" applyAlignment="1">
      <alignment horizontal="center" vertical="center" readingOrder="2"/>
    </xf>
    <xf numFmtId="0" fontId="18" fillId="0" borderId="18" xfId="0" applyFont="1" applyFill="1" applyBorder="1" applyAlignment="1">
      <alignment wrapText="1" readingOrder="2"/>
    </xf>
    <xf numFmtId="0" fontId="19" fillId="0" borderId="0" xfId="0" applyFont="1" applyFill="1" applyAlignment="1">
      <alignment readingOrder="2"/>
    </xf>
    <xf numFmtId="0" fontId="18" fillId="33" borderId="11" xfId="0" applyFont="1" applyFill="1" applyBorder="1" applyAlignment="1">
      <alignment wrapText="1" readingOrder="2"/>
    </xf>
    <xf numFmtId="0" fontId="14" fillId="0" borderId="0" xfId="0" applyFont="1" applyBorder="1" applyAlignment="1">
      <alignment horizontal="center" vertical="center" readingOrder="2"/>
    </xf>
    <xf numFmtId="0" fontId="14" fillId="0" borderId="0" xfId="0" applyFont="1" applyAlignment="1">
      <alignment horizontal="center" vertical="center" readingOrder="2"/>
    </xf>
    <xf numFmtId="0" fontId="11" fillId="0" borderId="19" xfId="0" applyFont="1" applyFill="1" applyBorder="1" applyAlignment="1">
      <alignment horizontal="right" vertical="top" wrapText="1" readingOrder="2"/>
    </xf>
    <xf numFmtId="0" fontId="11" fillId="0" borderId="19" xfId="0" applyFont="1" applyFill="1" applyBorder="1" applyAlignment="1">
      <alignment horizontal="justify" vertical="top"/>
    </xf>
    <xf numFmtId="0" fontId="11" fillId="0" borderId="19" xfId="0" applyFont="1" applyFill="1" applyBorder="1" applyAlignment="1">
      <alignment horizontal="center" vertical="center" wrapText="1" readingOrder="2"/>
    </xf>
    <xf numFmtId="0" fontId="11" fillId="0" borderId="19" xfId="0" applyFont="1" applyFill="1" applyBorder="1" applyAlignment="1">
      <alignment horizontal="right" vertical="center" wrapText="1" readingOrder="2"/>
    </xf>
    <xf numFmtId="0" fontId="13" fillId="0" borderId="0" xfId="0" applyFont="1" applyBorder="1" applyAlignment="1">
      <alignment horizontal="center" vertical="center" readingOrder="2"/>
    </xf>
    <xf numFmtId="0" fontId="12" fillId="0" borderId="17" xfId="0" applyFont="1" applyBorder="1" applyAlignment="1">
      <alignment horizontal="center" vertical="center" wrapText="1" readingOrder="2"/>
    </xf>
    <xf numFmtId="49" fontId="11" fillId="0" borderId="17" xfId="0" applyNumberFormat="1" applyFont="1" applyBorder="1" applyAlignment="1">
      <alignment horizontal="left" vertical="top" wrapText="1" readingOrder="2"/>
    </xf>
    <xf numFmtId="0" fontId="11" fillId="0" borderId="17" xfId="0" applyFont="1" applyBorder="1" applyAlignment="1">
      <alignment horizontal="center" vertical="center" wrapText="1" readingOrder="2"/>
    </xf>
    <xf numFmtId="0" fontId="11" fillId="0" borderId="17" xfId="0" applyFont="1" applyBorder="1" applyAlignment="1">
      <alignment horizontal="right" vertical="center" wrapText="1" readingOrder="2"/>
    </xf>
    <xf numFmtId="0" fontId="11" fillId="0" borderId="14" xfId="0" applyFont="1" applyBorder="1" applyAlignment="1">
      <alignment horizontal="right" vertical="center" wrapText="1" readingOrder="2"/>
    </xf>
    <xf numFmtId="0" fontId="20" fillId="0" borderId="0" xfId="0" applyFont="1" applyBorder="1" applyAlignment="1">
      <alignment/>
    </xf>
    <xf numFmtId="0" fontId="11" fillId="0" borderId="12" xfId="0" applyFont="1" applyBorder="1" applyAlignment="1">
      <alignment horizontal="right" vertical="center" wrapText="1" readingOrder="2"/>
    </xf>
    <xf numFmtId="0" fontId="12" fillId="0" borderId="12" xfId="0" applyFont="1" applyBorder="1" applyAlignment="1">
      <alignment horizontal="center" vertical="center" wrapText="1" readingOrder="2"/>
    </xf>
    <xf numFmtId="0" fontId="11" fillId="0" borderId="12" xfId="0" applyFont="1" applyBorder="1" applyAlignment="1">
      <alignment horizontal="justify" vertical="top"/>
    </xf>
    <xf numFmtId="0" fontId="11" fillId="0" borderId="12" xfId="0" applyFont="1" applyBorder="1" applyAlignment="1">
      <alignment horizontal="center" vertical="center" wrapText="1" readingOrder="2"/>
    </xf>
    <xf numFmtId="0" fontId="12" fillId="0" borderId="12" xfId="0" applyFont="1" applyBorder="1" applyAlignment="1">
      <alignment horizontal="center" vertical="top" wrapText="1" readingOrder="2"/>
    </xf>
    <xf numFmtId="0" fontId="13" fillId="0" borderId="0" xfId="0" applyFont="1" applyBorder="1" applyAlignment="1">
      <alignment/>
    </xf>
    <xf numFmtId="0" fontId="13" fillId="0" borderId="0" xfId="0" applyFont="1" applyAlignment="1">
      <alignment/>
    </xf>
    <xf numFmtId="0" fontId="14" fillId="0" borderId="0" xfId="0" applyFont="1" applyBorder="1" applyAlignment="1">
      <alignment/>
    </xf>
    <xf numFmtId="0" fontId="14" fillId="0" borderId="0" xfId="0" applyFont="1" applyAlignment="1">
      <alignment/>
    </xf>
    <xf numFmtId="0" fontId="11" fillId="0" borderId="19" xfId="0" applyFont="1" applyBorder="1" applyAlignment="1">
      <alignment horizontal="center" vertical="center" wrapText="1" readingOrder="2"/>
    </xf>
    <xf numFmtId="0" fontId="21" fillId="33" borderId="14" xfId="0" applyFont="1" applyFill="1" applyBorder="1" applyAlignment="1">
      <alignment horizontal="center" vertical="center" wrapText="1" readingOrder="2"/>
    </xf>
    <xf numFmtId="0" fontId="16" fillId="0" borderId="0" xfId="0" applyFont="1" applyBorder="1" applyAlignment="1">
      <alignment/>
    </xf>
    <xf numFmtId="0" fontId="16" fillId="0" borderId="0" xfId="0" applyFont="1" applyAlignment="1">
      <alignment/>
    </xf>
    <xf numFmtId="0" fontId="11" fillId="0" borderId="17" xfId="0" applyFont="1" applyBorder="1" applyAlignment="1">
      <alignment horizontal="justify" vertical="top"/>
    </xf>
    <xf numFmtId="0" fontId="13" fillId="0" borderId="0" xfId="0" applyFont="1" applyAlignment="1">
      <alignment horizontal="right" vertical="center" indent="1" readingOrder="2"/>
    </xf>
    <xf numFmtId="0" fontId="21" fillId="33" borderId="0" xfId="0" applyFont="1" applyFill="1" applyBorder="1" applyAlignment="1">
      <alignment horizontal="center" vertical="center" wrapText="1" readingOrder="2"/>
    </xf>
    <xf numFmtId="0" fontId="17" fillId="0" borderId="0" xfId="0" applyFont="1" applyBorder="1" applyAlignment="1">
      <alignment horizontal="left" vertical="top" wrapText="1"/>
    </xf>
    <xf numFmtId="0" fontId="16" fillId="0" borderId="0" xfId="0" applyFont="1" applyBorder="1" applyAlignment="1">
      <alignment horizontal="center" vertical="center" readingOrder="2"/>
    </xf>
    <xf numFmtId="0" fontId="23" fillId="0" borderId="0" xfId="0" applyFont="1" applyAlignment="1">
      <alignment horizontal="left" vertical="top"/>
    </xf>
    <xf numFmtId="0" fontId="17" fillId="0" borderId="20" xfId="0" applyFont="1" applyBorder="1" applyAlignment="1">
      <alignment horizontal="left" vertical="top" wrapText="1"/>
    </xf>
    <xf numFmtId="0" fontId="24" fillId="0" borderId="0" xfId="0" applyFont="1" applyAlignment="1">
      <alignment horizontal="left" vertical="top"/>
    </xf>
    <xf numFmtId="49" fontId="17" fillId="0" borderId="0" xfId="0" applyNumberFormat="1" applyFont="1" applyAlignment="1">
      <alignment horizontal="left" vertical="top"/>
    </xf>
    <xf numFmtId="0" fontId="0" fillId="0" borderId="12" xfId="0" applyBorder="1" applyAlignment="1">
      <alignment/>
    </xf>
    <xf numFmtId="0" fontId="17" fillId="0" borderId="0" xfId="0" applyFont="1" applyBorder="1" applyAlignment="1">
      <alignment horizontal="left" vertical="top"/>
    </xf>
    <xf numFmtId="0" fontId="11" fillId="34" borderId="21" xfId="0" applyFont="1" applyFill="1" applyBorder="1" applyAlignment="1">
      <alignment vertical="center" wrapText="1" readingOrder="2"/>
    </xf>
    <xf numFmtId="0" fontId="11" fillId="34" borderId="22" xfId="0" applyFont="1" applyFill="1" applyBorder="1" applyAlignment="1">
      <alignment horizontal="center" vertical="center" wrapText="1" readingOrder="2"/>
    </xf>
    <xf numFmtId="0" fontId="11" fillId="34" borderId="21" xfId="0" applyFont="1" applyFill="1" applyBorder="1" applyAlignment="1">
      <alignment horizontal="center" vertical="center" readingOrder="2"/>
    </xf>
    <xf numFmtId="0" fontId="11" fillId="34" borderId="23" xfId="0" applyFont="1" applyFill="1" applyBorder="1" applyAlignment="1">
      <alignment vertical="center" wrapText="1" readingOrder="1"/>
    </xf>
    <xf numFmtId="0" fontId="11" fillId="34" borderId="24" xfId="0" applyFont="1" applyFill="1" applyBorder="1" applyAlignment="1">
      <alignment horizontal="center" vertical="center" wrapText="1" readingOrder="2"/>
    </xf>
    <xf numFmtId="0" fontId="11" fillId="34" borderId="25" xfId="0" applyFont="1" applyFill="1" applyBorder="1" applyAlignment="1">
      <alignment horizontal="center" vertical="center" wrapText="1" readingOrder="2"/>
    </xf>
    <xf numFmtId="0" fontId="25" fillId="0" borderId="0" xfId="0" applyFont="1" applyBorder="1" applyAlignment="1">
      <alignment horizontal="right" vertical="center" indent="1" readingOrder="2"/>
    </xf>
    <xf numFmtId="0" fontId="26" fillId="0" borderId="0" xfId="0" applyFont="1" applyBorder="1" applyAlignment="1">
      <alignment vertical="center" readingOrder="2"/>
    </xf>
    <xf numFmtId="0" fontId="80" fillId="0" borderId="0" xfId="0" applyFont="1" applyAlignment="1">
      <alignment vertical="center" wrapText="1" readingOrder="1"/>
    </xf>
    <xf numFmtId="49" fontId="81" fillId="0" borderId="0" xfId="0" applyNumberFormat="1" applyFont="1" applyBorder="1" applyAlignment="1">
      <alignment vertical="center" readingOrder="2"/>
    </xf>
    <xf numFmtId="0" fontId="81" fillId="0" borderId="0" xfId="0" applyFont="1" applyBorder="1" applyAlignment="1">
      <alignment vertical="center" readingOrder="1"/>
    </xf>
    <xf numFmtId="0" fontId="82" fillId="0" borderId="0" xfId="0" applyFont="1" applyFill="1" applyAlignment="1">
      <alignment horizontal="center" vertical="center" readingOrder="2"/>
    </xf>
    <xf numFmtId="0" fontId="82" fillId="0" borderId="0" xfId="0" applyFont="1" applyAlignment="1">
      <alignment horizontal="center" vertical="center" wrapText="1" readingOrder="2"/>
    </xf>
    <xf numFmtId="0" fontId="27" fillId="0" borderId="0" xfId="0" applyFont="1" applyFill="1" applyBorder="1" applyAlignment="1">
      <alignment horizontal="center" vertical="center" readingOrder="2"/>
    </xf>
    <xf numFmtId="0" fontId="11" fillId="34" borderId="21" xfId="0" applyFont="1" applyFill="1" applyBorder="1" applyAlignment="1">
      <alignment horizontal="center" vertical="justify" readingOrder="2"/>
    </xf>
    <xf numFmtId="49" fontId="11" fillId="0" borderId="17" xfId="0" applyNumberFormat="1" applyFont="1" applyBorder="1" applyAlignment="1">
      <alignment horizontal="center" vertical="center" wrapText="1" readingOrder="2"/>
    </xf>
    <xf numFmtId="0" fontId="0" fillId="0" borderId="0" xfId="0" applyAlignment="1">
      <alignment horizontal="center"/>
    </xf>
    <xf numFmtId="0" fontId="16" fillId="35" borderId="26" xfId="0" applyFont="1" applyFill="1" applyBorder="1" applyAlignment="1">
      <alignment vertical="center" wrapText="1" readingOrder="2"/>
    </xf>
    <xf numFmtId="0" fontId="25" fillId="0" borderId="26" xfId="0" applyFont="1" applyBorder="1" applyAlignment="1">
      <alignment vertical="center" readingOrder="2"/>
    </xf>
    <xf numFmtId="0" fontId="16" fillId="35" borderId="22" xfId="0" applyNumberFormat="1" applyFont="1" applyFill="1" applyBorder="1" applyAlignment="1">
      <alignment horizontal="center" vertical="center" wrapText="1" readingOrder="2"/>
    </xf>
    <xf numFmtId="0" fontId="12" fillId="0" borderId="19" xfId="0" applyFont="1" applyFill="1" applyBorder="1" applyAlignment="1">
      <alignment horizontal="center" vertical="center" wrapText="1" readingOrder="2"/>
    </xf>
    <xf numFmtId="0" fontId="80" fillId="0" borderId="10" xfId="0" applyFont="1" applyBorder="1" applyAlignment="1">
      <alignment vertical="center" wrapText="1" readingOrder="1"/>
    </xf>
    <xf numFmtId="0" fontId="80" fillId="0" borderId="0" xfId="0" applyFont="1" applyBorder="1" applyAlignment="1">
      <alignment horizontal="left" vertical="center" wrapText="1" readingOrder="1"/>
    </xf>
    <xf numFmtId="0" fontId="81" fillId="0" borderId="11" xfId="0" applyFont="1" applyBorder="1" applyAlignment="1">
      <alignment vertical="center" readingOrder="2"/>
    </xf>
    <xf numFmtId="0" fontId="81" fillId="0" borderId="11" xfId="0" applyFont="1" applyBorder="1" applyAlignment="1">
      <alignment vertical="center" readingOrder="1"/>
    </xf>
    <xf numFmtId="0" fontId="18" fillId="33" borderId="14" xfId="0" applyFont="1" applyFill="1" applyBorder="1" applyAlignment="1">
      <alignment horizontal="center" vertical="center" readingOrder="2"/>
    </xf>
    <xf numFmtId="0" fontId="19" fillId="33" borderId="27" xfId="0" applyFont="1" applyFill="1" applyBorder="1" applyAlignment="1">
      <alignment readingOrder="2"/>
    </xf>
    <xf numFmtId="0" fontId="21" fillId="33" borderId="13" xfId="0" applyFont="1" applyFill="1" applyBorder="1" applyAlignment="1">
      <alignment horizontal="center" vertical="center" wrapText="1" readingOrder="2"/>
    </xf>
    <xf numFmtId="0" fontId="11" fillId="0" borderId="28" xfId="0" applyFont="1" applyFill="1" applyBorder="1" applyAlignment="1">
      <alignment vertical="center" wrapText="1" readingOrder="2"/>
    </xf>
    <xf numFmtId="0" fontId="11" fillId="0" borderId="29" xfId="0" applyFont="1" applyFill="1" applyBorder="1" applyAlignment="1">
      <alignment horizontal="justify" vertical="justify"/>
    </xf>
    <xf numFmtId="0" fontId="11" fillId="0" borderId="29" xfId="0" applyFont="1" applyFill="1" applyBorder="1" applyAlignment="1">
      <alignment horizontal="center" vertical="center" wrapText="1" readingOrder="2"/>
    </xf>
    <xf numFmtId="0" fontId="11" fillId="0" borderId="29" xfId="0" applyFont="1" applyFill="1" applyBorder="1" applyAlignment="1">
      <alignment horizontal="right" vertical="center" wrapText="1" readingOrder="2"/>
    </xf>
    <xf numFmtId="0" fontId="11" fillId="0" borderId="30" xfId="0" applyFont="1" applyFill="1" applyBorder="1" applyAlignment="1">
      <alignment horizontal="right" vertical="center" wrapText="1" readingOrder="2"/>
    </xf>
    <xf numFmtId="0" fontId="11" fillId="0" borderId="16" xfId="0" applyFont="1" applyFill="1" applyBorder="1" applyAlignment="1">
      <alignment vertical="center" wrapText="1" readingOrder="2"/>
    </xf>
    <xf numFmtId="0" fontId="11" fillId="0" borderId="31" xfId="0" applyFont="1" applyFill="1" applyBorder="1" applyAlignment="1">
      <alignment horizontal="right" vertical="center" wrapText="1" readingOrder="2"/>
    </xf>
    <xf numFmtId="0" fontId="18" fillId="0" borderId="31" xfId="0" applyFont="1" applyFill="1" applyBorder="1" applyAlignment="1">
      <alignment horizontal="right" vertical="center" wrapText="1" readingOrder="2"/>
    </xf>
    <xf numFmtId="0" fontId="18" fillId="0" borderId="32" xfId="0" applyFont="1" applyFill="1" applyBorder="1" applyAlignment="1">
      <alignment wrapText="1" readingOrder="2"/>
    </xf>
    <xf numFmtId="0" fontId="11" fillId="0" borderId="33" xfId="0" applyFont="1" applyFill="1" applyBorder="1" applyAlignment="1">
      <alignment vertical="top" wrapText="1" readingOrder="2"/>
    </xf>
    <xf numFmtId="0" fontId="11" fillId="0" borderId="15" xfId="0" applyFont="1" applyFill="1" applyBorder="1" applyAlignment="1">
      <alignment horizontal="right" vertical="center" wrapText="1" readingOrder="2"/>
    </xf>
    <xf numFmtId="0" fontId="11" fillId="0" borderId="34" xfId="0" applyFont="1" applyBorder="1" applyAlignment="1">
      <alignment vertical="center" wrapText="1" readingOrder="2"/>
    </xf>
    <xf numFmtId="0" fontId="11" fillId="0" borderId="35" xfId="0" applyFont="1" applyBorder="1" applyAlignment="1">
      <alignment horizontal="right" vertical="center" wrapText="1" readingOrder="2"/>
    </xf>
    <xf numFmtId="0" fontId="11" fillId="0" borderId="16" xfId="0" applyFont="1" applyBorder="1" applyAlignment="1">
      <alignment vertical="center" wrapText="1" readingOrder="2"/>
    </xf>
    <xf numFmtId="0" fontId="11" fillId="0" borderId="31" xfId="0" applyFont="1" applyBorder="1" applyAlignment="1">
      <alignment horizontal="right" vertical="center" wrapText="1" readingOrder="2"/>
    </xf>
    <xf numFmtId="0" fontId="11" fillId="0" borderId="16" xfId="0" applyFont="1" applyBorder="1" applyAlignment="1">
      <alignment vertical="top" wrapText="1" readingOrder="2"/>
    </xf>
    <xf numFmtId="0" fontId="11" fillId="0" borderId="31" xfId="0" applyFont="1" applyBorder="1" applyAlignment="1">
      <alignment horizontal="center" vertical="center" wrapText="1" readingOrder="2"/>
    </xf>
    <xf numFmtId="0" fontId="11" fillId="0" borderId="36" xfId="0" applyFont="1" applyBorder="1" applyAlignment="1">
      <alignment vertical="center" wrapText="1" readingOrder="2"/>
    </xf>
    <xf numFmtId="0" fontId="11" fillId="0" borderId="37" xfId="0" applyFont="1" applyBorder="1" applyAlignment="1">
      <alignment horizontal="justify" vertical="top"/>
    </xf>
    <xf numFmtId="0" fontId="11" fillId="0" borderId="37" xfId="0" applyFont="1" applyBorder="1" applyAlignment="1">
      <alignment horizontal="center" vertical="center" wrapText="1" readingOrder="2"/>
    </xf>
    <xf numFmtId="0" fontId="11" fillId="0" borderId="37" xfId="0" applyFont="1" applyBorder="1" applyAlignment="1">
      <alignment horizontal="right" vertical="center" wrapText="1" readingOrder="2"/>
    </xf>
    <xf numFmtId="0" fontId="11" fillId="0" borderId="38" xfId="0" applyFont="1" applyBorder="1" applyAlignment="1">
      <alignment horizontal="right" vertical="center" wrapText="1" readingOrder="2"/>
    </xf>
    <xf numFmtId="0" fontId="28" fillId="0" borderId="0" xfId="0" applyFont="1" applyAlignment="1">
      <alignment/>
    </xf>
    <xf numFmtId="0" fontId="28" fillId="0" borderId="0" xfId="0" applyFont="1" applyBorder="1" applyAlignment="1">
      <alignment/>
    </xf>
    <xf numFmtId="0" fontId="4" fillId="0" borderId="21" xfId="0" applyFont="1" applyBorder="1" applyAlignment="1">
      <alignment horizontal="center"/>
    </xf>
    <xf numFmtId="3" fontId="80" fillId="0" borderId="0" xfId="0" applyNumberFormat="1" applyFont="1" applyFill="1" applyAlignment="1">
      <alignment horizontal="center" vertical="center" readingOrder="2"/>
    </xf>
    <xf numFmtId="3" fontId="80" fillId="0" borderId="0" xfId="0" applyNumberFormat="1" applyFont="1" applyAlignment="1">
      <alignment horizontal="center" vertical="center" wrapText="1" readingOrder="2"/>
    </xf>
    <xf numFmtId="3" fontId="11" fillId="34" borderId="25" xfId="0" applyNumberFormat="1" applyFont="1" applyFill="1" applyBorder="1" applyAlignment="1">
      <alignment horizontal="center" vertical="center" wrapText="1" readingOrder="2"/>
    </xf>
    <xf numFmtId="3" fontId="11" fillId="0" borderId="17" xfId="0" applyNumberFormat="1" applyFont="1" applyFill="1" applyBorder="1" applyAlignment="1">
      <alignment horizontal="center" vertical="center" wrapText="1" readingOrder="2"/>
    </xf>
    <xf numFmtId="3" fontId="11" fillId="0" borderId="12" xfId="0" applyNumberFormat="1" applyFont="1" applyFill="1" applyBorder="1" applyAlignment="1">
      <alignment horizontal="center" vertical="center" wrapText="1" readingOrder="2"/>
    </xf>
    <xf numFmtId="3" fontId="11" fillId="0" borderId="19" xfId="0" applyNumberFormat="1" applyFont="1" applyFill="1" applyBorder="1" applyAlignment="1">
      <alignment horizontal="center" vertical="center" wrapText="1" readingOrder="2"/>
    </xf>
    <xf numFmtId="3" fontId="11" fillId="0" borderId="29" xfId="0" applyNumberFormat="1" applyFont="1" applyFill="1" applyBorder="1" applyAlignment="1">
      <alignment horizontal="center" vertical="center" wrapText="1" readingOrder="2"/>
    </xf>
    <xf numFmtId="3" fontId="11" fillId="34" borderId="24" xfId="0" applyNumberFormat="1" applyFont="1" applyFill="1" applyBorder="1" applyAlignment="1">
      <alignment horizontal="center" vertical="center" wrapText="1" readingOrder="2"/>
    </xf>
    <xf numFmtId="3" fontId="11" fillId="0" borderId="37" xfId="0" applyNumberFormat="1" applyFont="1" applyFill="1" applyBorder="1" applyAlignment="1">
      <alignment horizontal="center" vertical="center" wrapText="1" readingOrder="2"/>
    </xf>
    <xf numFmtId="3" fontId="16" fillId="35" borderId="26" xfId="0" applyNumberFormat="1" applyFont="1" applyFill="1" applyBorder="1" applyAlignment="1">
      <alignment horizontal="center" vertical="center" wrapText="1" readingOrder="2"/>
    </xf>
    <xf numFmtId="3" fontId="0" fillId="0" borderId="0" xfId="0" applyNumberFormat="1" applyAlignment="1">
      <alignment horizontal="center"/>
    </xf>
    <xf numFmtId="3" fontId="27" fillId="0" borderId="0" xfId="0" applyNumberFormat="1" applyFont="1" applyAlignment="1">
      <alignment horizontal="center"/>
    </xf>
    <xf numFmtId="3" fontId="11" fillId="0" borderId="12" xfId="0" applyNumberFormat="1" applyFont="1" applyBorder="1" applyAlignment="1">
      <alignment horizontal="center" vertical="center" wrapText="1" readingOrder="2"/>
    </xf>
    <xf numFmtId="3" fontId="11" fillId="0" borderId="17" xfId="0" applyNumberFormat="1" applyFont="1" applyBorder="1" applyAlignment="1">
      <alignment horizontal="center" vertical="center" wrapText="1" readingOrder="2"/>
    </xf>
    <xf numFmtId="3" fontId="11" fillId="0" borderId="37" xfId="0" applyNumberFormat="1" applyFont="1" applyBorder="1" applyAlignment="1">
      <alignment horizontal="center" vertical="center" wrapText="1" readingOrder="2"/>
    </xf>
    <xf numFmtId="0" fontId="83" fillId="0" borderId="0" xfId="0" applyFont="1" applyAlignment="1">
      <alignment horizontal="center" vertical="center"/>
    </xf>
    <xf numFmtId="0" fontId="4" fillId="0" borderId="0" xfId="0" applyFont="1" applyBorder="1" applyAlignment="1">
      <alignment horizontal="left"/>
    </xf>
    <xf numFmtId="0" fontId="30" fillId="0" borderId="21" xfId="0" applyFont="1" applyBorder="1" applyAlignment="1">
      <alignment/>
    </xf>
    <xf numFmtId="0" fontId="30" fillId="0" borderId="21" xfId="0" applyFont="1" applyBorder="1" applyAlignment="1">
      <alignment horizontal="left" vertical="center"/>
    </xf>
    <xf numFmtId="0" fontId="29" fillId="0" borderId="21" xfId="0" applyFont="1" applyBorder="1" applyAlignment="1">
      <alignment horizontal="center"/>
    </xf>
    <xf numFmtId="0" fontId="4" fillId="34" borderId="21" xfId="0" applyFont="1" applyFill="1" applyBorder="1" applyAlignment="1">
      <alignment horizontal="center"/>
    </xf>
    <xf numFmtId="0" fontId="30" fillId="34" borderId="21" xfId="0" applyFont="1" applyFill="1" applyBorder="1" applyAlignment="1">
      <alignment/>
    </xf>
    <xf numFmtId="0" fontId="30" fillId="34" borderId="21" xfId="0" applyFont="1" applyFill="1" applyBorder="1" applyAlignment="1">
      <alignment horizontal="center"/>
    </xf>
    <xf numFmtId="0" fontId="4" fillId="0" borderId="21" xfId="0" applyFont="1" applyBorder="1" applyAlignment="1">
      <alignment horizontal="center" vertical="center"/>
    </xf>
    <xf numFmtId="0" fontId="29" fillId="0" borderId="21" xfId="0" applyFont="1" applyBorder="1" applyAlignment="1">
      <alignment horizontal="center" vertical="center"/>
    </xf>
    <xf numFmtId="0" fontId="4" fillId="34" borderId="21" xfId="0" applyFont="1" applyFill="1" applyBorder="1" applyAlignment="1">
      <alignment horizontal="center" vertical="center"/>
    </xf>
    <xf numFmtId="49" fontId="81" fillId="0" borderId="0" xfId="0" applyNumberFormat="1" applyFont="1" applyBorder="1" applyAlignment="1">
      <alignment horizontal="left" readingOrder="2"/>
    </xf>
    <xf numFmtId="0" fontId="30" fillId="0" borderId="23" xfId="0" applyFont="1" applyBorder="1" applyAlignment="1">
      <alignment/>
    </xf>
    <xf numFmtId="0" fontId="30" fillId="34" borderId="23" xfId="0" applyFont="1" applyFill="1" applyBorder="1" applyAlignment="1">
      <alignment horizontal="center"/>
    </xf>
    <xf numFmtId="0" fontId="29" fillId="0" borderId="22" xfId="0" applyFont="1" applyBorder="1" applyAlignment="1">
      <alignment vertical="center"/>
    </xf>
    <xf numFmtId="0" fontId="2" fillId="0" borderId="0" xfId="0" applyFont="1" applyBorder="1" applyAlignment="1">
      <alignment vertical="center" wrapText="1" readingOrder="2"/>
    </xf>
    <xf numFmtId="0" fontId="30" fillId="0" borderId="21" xfId="0" applyFont="1" applyBorder="1" applyAlignment="1">
      <alignment horizontal="center"/>
    </xf>
    <xf numFmtId="0" fontId="29" fillId="0" borderId="0" xfId="0" applyFont="1" applyFill="1" applyBorder="1" applyAlignment="1">
      <alignment vertical="center"/>
    </xf>
    <xf numFmtId="0" fontId="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6" xfId="0" applyFont="1" applyBorder="1" applyAlignment="1">
      <alignment/>
    </xf>
    <xf numFmtId="0" fontId="30" fillId="0" borderId="39" xfId="0" applyFont="1" applyBorder="1" applyAlignment="1">
      <alignment/>
    </xf>
    <xf numFmtId="0" fontId="30" fillId="0" borderId="22" xfId="0" applyFont="1" applyBorder="1" applyAlignment="1">
      <alignment horizontal="center"/>
    </xf>
    <xf numFmtId="0" fontId="30" fillId="0" borderId="21" xfId="0" applyFont="1" applyFill="1" applyBorder="1" applyAlignment="1">
      <alignment/>
    </xf>
    <xf numFmtId="0" fontId="29" fillId="0" borderId="40" xfId="0" applyFont="1" applyBorder="1" applyAlignment="1">
      <alignment vertical="center"/>
    </xf>
    <xf numFmtId="0" fontId="29" fillId="0" borderId="39" xfId="0" applyFont="1" applyBorder="1" applyAlignment="1">
      <alignment horizontal="center"/>
    </xf>
    <xf numFmtId="0" fontId="33" fillId="0" borderId="0" xfId="0" applyFont="1" applyBorder="1" applyAlignment="1">
      <alignment/>
    </xf>
    <xf numFmtId="0" fontId="4" fillId="34" borderId="14" xfId="0" applyFont="1" applyFill="1" applyBorder="1" applyAlignment="1">
      <alignment horizontal="center" vertical="center" wrapText="1" readingOrder="2"/>
    </xf>
    <xf numFmtId="0" fontId="32" fillId="0" borderId="21" xfId="0" applyFont="1" applyBorder="1" applyAlignment="1">
      <alignment horizontal="center" vertical="center" wrapText="1" readingOrder="2"/>
    </xf>
    <xf numFmtId="0" fontId="30" fillId="0" borderId="23" xfId="0" applyFont="1" applyFill="1" applyBorder="1" applyAlignment="1">
      <alignment/>
    </xf>
    <xf numFmtId="0" fontId="0" fillId="0" borderId="41" xfId="0" applyBorder="1" applyAlignment="1">
      <alignment/>
    </xf>
    <xf numFmtId="0" fontId="30" fillId="0" borderId="31" xfId="0" applyFont="1" applyBorder="1" applyAlignment="1">
      <alignment horizontal="left" vertical="center"/>
    </xf>
    <xf numFmtId="0" fontId="84" fillId="0" borderId="0" xfId="0" applyFont="1" applyBorder="1" applyAlignment="1">
      <alignment/>
    </xf>
    <xf numFmtId="0" fontId="0" fillId="0" borderId="42" xfId="0" applyBorder="1" applyAlignment="1">
      <alignment/>
    </xf>
    <xf numFmtId="0" fontId="0" fillId="0" borderId="11" xfId="0" applyBorder="1" applyAlignment="1">
      <alignment/>
    </xf>
    <xf numFmtId="0" fontId="0" fillId="0" borderId="37" xfId="0" applyBorder="1" applyAlignment="1">
      <alignment/>
    </xf>
    <xf numFmtId="0" fontId="30" fillId="0" borderId="38" xfId="0" applyFont="1" applyBorder="1" applyAlignment="1">
      <alignment horizontal="left" vertical="center"/>
    </xf>
    <xf numFmtId="0" fontId="34" fillId="0" borderId="0" xfId="0" applyFont="1" applyBorder="1" applyAlignment="1">
      <alignment/>
    </xf>
    <xf numFmtId="0" fontId="30" fillId="0" borderId="0" xfId="0" applyFont="1" applyBorder="1" applyAlignment="1">
      <alignment/>
    </xf>
    <xf numFmtId="0" fontId="29" fillId="34" borderId="12" xfId="0" applyFont="1" applyFill="1" applyBorder="1" applyAlignment="1">
      <alignment horizontal="center" vertical="center"/>
    </xf>
    <xf numFmtId="0" fontId="29" fillId="34" borderId="37" xfId="0" applyFont="1" applyFill="1" applyBorder="1" applyAlignment="1">
      <alignment horizontal="center" vertical="center"/>
    </xf>
    <xf numFmtId="0" fontId="4" fillId="36" borderId="21" xfId="0" applyFont="1" applyFill="1" applyBorder="1" applyAlignment="1">
      <alignment horizontal="center" vertical="center"/>
    </xf>
    <xf numFmtId="0" fontId="29" fillId="36" borderId="21" xfId="0" applyFont="1" applyFill="1" applyBorder="1" applyAlignment="1">
      <alignment horizontal="center" vertical="center"/>
    </xf>
    <xf numFmtId="0" fontId="29" fillId="36" borderId="22" xfId="0" applyFont="1" applyFill="1" applyBorder="1" applyAlignment="1">
      <alignment horizontal="center" vertical="center"/>
    </xf>
    <xf numFmtId="0" fontId="29" fillId="36" borderId="40" xfId="0" applyFont="1" applyFill="1" applyBorder="1" applyAlignment="1">
      <alignment horizontal="center" vertical="center"/>
    </xf>
    <xf numFmtId="0" fontId="4" fillId="36" borderId="39" xfId="0" applyFont="1" applyFill="1" applyBorder="1" applyAlignment="1">
      <alignment horizontal="center"/>
    </xf>
    <xf numFmtId="2" fontId="4" fillId="36" borderId="21" xfId="0" applyNumberFormat="1" applyFont="1" applyFill="1" applyBorder="1" applyAlignment="1">
      <alignment horizontal="left"/>
    </xf>
    <xf numFmtId="0" fontId="2" fillId="36" borderId="22" xfId="0" applyFont="1" applyFill="1" applyBorder="1" applyAlignment="1">
      <alignment vertical="center" wrapText="1" readingOrder="2"/>
    </xf>
    <xf numFmtId="0" fontId="2" fillId="36" borderId="43" xfId="0" applyFont="1" applyFill="1" applyBorder="1" applyAlignment="1">
      <alignment vertical="center" wrapText="1" readingOrder="2"/>
    </xf>
    <xf numFmtId="0" fontId="85" fillId="36" borderId="26" xfId="0" applyFont="1" applyFill="1" applyBorder="1" applyAlignment="1">
      <alignment/>
    </xf>
    <xf numFmtId="0" fontId="17" fillId="37" borderId="39" xfId="0" applyFont="1" applyFill="1" applyBorder="1" applyAlignment="1">
      <alignment horizontal="center" vertical="top" wrapText="1" readingOrder="2"/>
    </xf>
    <xf numFmtId="0" fontId="17" fillId="37" borderId="44" xfId="0" applyFont="1" applyFill="1" applyBorder="1" applyAlignment="1">
      <alignment horizontal="center" vertical="top" wrapText="1" readingOrder="2"/>
    </xf>
    <xf numFmtId="0" fontId="17" fillId="37" borderId="23" xfId="0" applyFont="1" applyFill="1" applyBorder="1" applyAlignment="1">
      <alignment horizontal="center" vertical="top" wrapText="1" readingOrder="2"/>
    </xf>
    <xf numFmtId="0" fontId="11" fillId="0" borderId="45" xfId="0" applyFont="1" applyFill="1" applyBorder="1" applyAlignment="1">
      <alignment horizontal="right" vertical="top" wrapText="1" readingOrder="2"/>
    </xf>
    <xf numFmtId="0" fontId="11" fillId="0" borderId="17" xfId="0" applyFont="1" applyFill="1" applyBorder="1" applyAlignment="1">
      <alignment horizontal="center" vertical="center" wrapText="1" readingOrder="2"/>
    </xf>
    <xf numFmtId="3" fontId="11" fillId="0" borderId="46" xfId="0" applyNumberFormat="1" applyFont="1" applyFill="1" applyBorder="1" applyAlignment="1">
      <alignment horizontal="center" vertical="center" wrapText="1" readingOrder="2"/>
    </xf>
    <xf numFmtId="0" fontId="11" fillId="0" borderId="46" xfId="0" applyFont="1" applyFill="1" applyBorder="1" applyAlignment="1">
      <alignment horizontal="center" vertical="center" wrapText="1" readingOrder="2"/>
    </xf>
    <xf numFmtId="3" fontId="11" fillId="0" borderId="19" xfId="0" applyNumberFormat="1" applyFont="1" applyBorder="1" applyAlignment="1">
      <alignment horizontal="center" vertical="center" wrapText="1" readingOrder="2"/>
    </xf>
    <xf numFmtId="0" fontId="11" fillId="0" borderId="46" xfId="0" applyFont="1" applyBorder="1" applyAlignment="1">
      <alignment horizontal="center" vertical="center" wrapText="1" readingOrder="2"/>
    </xf>
    <xf numFmtId="0" fontId="11" fillId="0" borderId="15" xfId="0" applyFont="1" applyBorder="1" applyAlignment="1">
      <alignment horizontal="center" vertical="center" wrapText="1" readingOrder="2"/>
    </xf>
    <xf numFmtId="0" fontId="12" fillId="0" borderId="17" xfId="0" applyFont="1" applyFill="1" applyBorder="1" applyAlignment="1">
      <alignment horizontal="center" vertical="center" wrapText="1" readingOrder="2"/>
    </xf>
    <xf numFmtId="0" fontId="12" fillId="0" borderId="46" xfId="0" applyFont="1" applyFill="1" applyBorder="1" applyAlignment="1">
      <alignment horizontal="center" vertical="center" wrapText="1" readingOrder="2"/>
    </xf>
    <xf numFmtId="0" fontId="11" fillId="0" borderId="17" xfId="0" applyFont="1" applyFill="1" applyBorder="1" applyAlignment="1">
      <alignment horizontal="justify" vertical="top"/>
    </xf>
    <xf numFmtId="0" fontId="11" fillId="34" borderId="21" xfId="0" applyFont="1" applyFill="1" applyBorder="1" applyAlignment="1">
      <alignment horizontal="right" vertical="center" wrapText="1" readingOrder="2"/>
    </xf>
    <xf numFmtId="0" fontId="11" fillId="34" borderId="21" xfId="0" applyFont="1" applyFill="1" applyBorder="1" applyAlignment="1">
      <alignment vertical="center" wrapText="1" readingOrder="1"/>
    </xf>
    <xf numFmtId="0" fontId="21" fillId="34" borderId="21" xfId="0" applyFont="1" applyFill="1" applyBorder="1" applyAlignment="1">
      <alignment horizontal="center" vertical="top" wrapText="1" readingOrder="2"/>
    </xf>
    <xf numFmtId="49" fontId="11" fillId="0" borderId="46" xfId="0" applyNumberFormat="1" applyFont="1" applyFill="1" applyBorder="1" applyAlignment="1">
      <alignment horizontal="left" vertical="top" wrapText="1"/>
    </xf>
    <xf numFmtId="0" fontId="11" fillId="33" borderId="0" xfId="0" applyFont="1" applyFill="1" applyBorder="1" applyAlignment="1">
      <alignment vertical="center" readingOrder="2"/>
    </xf>
    <xf numFmtId="0" fontId="21" fillId="34" borderId="44" xfId="0" applyFont="1" applyFill="1" applyBorder="1" applyAlignment="1">
      <alignment horizontal="center" vertical="top" wrapText="1" readingOrder="2"/>
    </xf>
    <xf numFmtId="0" fontId="11" fillId="34" borderId="39" xfId="0" applyFont="1" applyFill="1" applyBorder="1" applyAlignment="1">
      <alignment vertical="center" wrapText="1" readingOrder="2"/>
    </xf>
    <xf numFmtId="0" fontId="11" fillId="34" borderId="44" xfId="0" applyFont="1" applyFill="1" applyBorder="1" applyAlignment="1">
      <alignment horizontal="center" vertical="center" wrapText="1" readingOrder="2"/>
    </xf>
    <xf numFmtId="3" fontId="11" fillId="34" borderId="44" xfId="0" applyNumberFormat="1" applyFont="1" applyFill="1" applyBorder="1" applyAlignment="1">
      <alignment horizontal="center" vertical="center" wrapText="1" readingOrder="2"/>
    </xf>
    <xf numFmtId="0" fontId="11" fillId="34" borderId="44" xfId="0" applyFont="1" applyFill="1" applyBorder="1" applyAlignment="1">
      <alignment horizontal="center" vertical="justify" readingOrder="2"/>
    </xf>
    <xf numFmtId="3" fontId="11" fillId="34" borderId="44" xfId="0" applyNumberFormat="1" applyFont="1" applyFill="1" applyBorder="1" applyAlignment="1">
      <alignment horizontal="center" vertical="justify" readingOrder="2"/>
    </xf>
    <xf numFmtId="0" fontId="11" fillId="34" borderId="19" xfId="0" applyFont="1" applyFill="1" applyBorder="1" applyAlignment="1">
      <alignment horizontal="right" vertical="top" wrapText="1" readingOrder="2"/>
    </xf>
    <xf numFmtId="0" fontId="11" fillId="34" borderId="19" xfId="0" applyFont="1" applyFill="1" applyBorder="1" applyAlignment="1">
      <alignment horizontal="justify" vertical="top"/>
    </xf>
    <xf numFmtId="0" fontId="11" fillId="34" borderId="47" xfId="0" applyFont="1" applyFill="1" applyBorder="1" applyAlignment="1">
      <alignment horizontal="right" vertical="top" wrapText="1" readingOrder="2"/>
    </xf>
    <xf numFmtId="0" fontId="11" fillId="34" borderId="25" xfId="0" applyFont="1" applyFill="1" applyBorder="1" applyAlignment="1">
      <alignment horizontal="left" vertical="top" wrapText="1" readingOrder="1"/>
    </xf>
    <xf numFmtId="49" fontId="11" fillId="34" borderId="25" xfId="0" applyNumberFormat="1" applyFont="1" applyFill="1" applyBorder="1" applyAlignment="1">
      <alignment horizontal="left" vertical="top" wrapText="1"/>
    </xf>
    <xf numFmtId="0" fontId="11" fillId="34" borderId="48" xfId="0" applyFont="1" applyFill="1" applyBorder="1" applyAlignment="1">
      <alignment horizontal="right" vertical="top" wrapText="1" readingOrder="2"/>
    </xf>
    <xf numFmtId="0" fontId="11" fillId="34" borderId="24" xfId="0" applyFont="1" applyFill="1" applyBorder="1" applyAlignment="1">
      <alignment horizontal="justify" vertical="top"/>
    </xf>
    <xf numFmtId="0" fontId="17" fillId="34" borderId="21" xfId="0" applyFont="1" applyFill="1" applyBorder="1" applyAlignment="1">
      <alignment horizontal="center" vertical="top" wrapText="1" readingOrder="2"/>
    </xf>
    <xf numFmtId="0" fontId="25" fillId="0" borderId="0" xfId="0" applyFont="1" applyBorder="1" applyAlignment="1">
      <alignment horizontal="center" vertical="center" readingOrder="2"/>
    </xf>
    <xf numFmtId="0" fontId="25" fillId="0" borderId="40" xfId="0" applyFont="1" applyBorder="1" applyAlignment="1">
      <alignment horizontal="center" vertical="center" readingOrder="2"/>
    </xf>
    <xf numFmtId="0" fontId="25" fillId="0" borderId="41" xfId="0" applyFont="1" applyBorder="1" applyAlignment="1">
      <alignment horizontal="center" vertical="center" readingOrder="2"/>
    </xf>
    <xf numFmtId="0" fontId="81" fillId="0" borderId="41" xfId="0" applyFont="1" applyBorder="1" applyAlignment="1">
      <alignment horizontal="center" vertical="center" readingOrder="2"/>
    </xf>
    <xf numFmtId="49" fontId="81" fillId="0" borderId="41" xfId="0" applyNumberFormat="1" applyFont="1" applyBorder="1" applyAlignment="1">
      <alignment horizontal="center" readingOrder="2"/>
    </xf>
    <xf numFmtId="0" fontId="81" fillId="0" borderId="42" xfId="0" applyFont="1" applyBorder="1" applyAlignment="1">
      <alignment horizontal="center" vertical="center" readingOrder="2"/>
    </xf>
    <xf numFmtId="0" fontId="21" fillId="34" borderId="23" xfId="0" applyFont="1" applyFill="1" applyBorder="1" applyAlignment="1">
      <alignment horizontal="center" vertical="top" wrapText="1" readingOrder="2"/>
    </xf>
    <xf numFmtId="0" fontId="17" fillId="34" borderId="44" xfId="0" applyFont="1" applyFill="1" applyBorder="1" applyAlignment="1">
      <alignment horizontal="center" vertical="top" wrapText="1" readingOrder="2"/>
    </xf>
    <xf numFmtId="0" fontId="0" fillId="0" borderId="12" xfId="0" applyBorder="1" applyAlignment="1">
      <alignment horizontal="center"/>
    </xf>
    <xf numFmtId="0" fontId="11" fillId="0" borderId="33" xfId="0" applyFont="1" applyFill="1" applyBorder="1" applyAlignment="1">
      <alignment vertical="center" wrapText="1" readingOrder="2"/>
    </xf>
    <xf numFmtId="0" fontId="11" fillId="0" borderId="19" xfId="0" applyFont="1" applyFill="1" applyBorder="1" applyAlignment="1">
      <alignment horizontal="justify" vertical="justify"/>
    </xf>
    <xf numFmtId="0" fontId="11" fillId="0" borderId="34" xfId="0" applyFont="1" applyFill="1" applyBorder="1" applyAlignment="1">
      <alignment vertical="center" wrapText="1" readingOrder="2"/>
    </xf>
    <xf numFmtId="0" fontId="11" fillId="0" borderId="17" xfId="0" applyFont="1" applyFill="1" applyBorder="1" applyAlignment="1">
      <alignment horizontal="justify" vertical="justify"/>
    </xf>
    <xf numFmtId="0" fontId="17" fillId="37" borderId="21" xfId="0" applyFont="1" applyFill="1" applyBorder="1" applyAlignment="1">
      <alignment horizontal="center" vertical="top" wrapText="1" readingOrder="2"/>
    </xf>
    <xf numFmtId="0" fontId="11" fillId="34" borderId="47" xfId="0" applyFont="1" applyFill="1" applyBorder="1" applyAlignment="1">
      <alignment vertical="center" wrapText="1" readingOrder="2"/>
    </xf>
    <xf numFmtId="0" fontId="11" fillId="34" borderId="25" xfId="0" applyFont="1" applyFill="1" applyBorder="1" applyAlignment="1">
      <alignment horizontal="justify" vertical="center"/>
    </xf>
    <xf numFmtId="49" fontId="11" fillId="34" borderId="24" xfId="0" applyNumberFormat="1" applyFont="1" applyFill="1" applyBorder="1" applyAlignment="1">
      <alignment horizontal="left" vertical="top" wrapText="1" readingOrder="1"/>
    </xf>
    <xf numFmtId="0" fontId="11" fillId="34" borderId="47" xfId="0" applyFont="1" applyFill="1" applyBorder="1" applyAlignment="1">
      <alignment vertical="top" wrapText="1" readingOrder="2"/>
    </xf>
    <xf numFmtId="0" fontId="11" fillId="0" borderId="19" xfId="0" applyFont="1" applyBorder="1" applyAlignment="1">
      <alignment horizontal="right" vertical="center" wrapText="1" readingOrder="2"/>
    </xf>
    <xf numFmtId="0" fontId="11" fillId="34" borderId="19" xfId="0" applyFont="1" applyFill="1" applyBorder="1" applyAlignment="1">
      <alignment horizontal="center" vertical="center" wrapText="1" readingOrder="2"/>
    </xf>
    <xf numFmtId="3" fontId="11" fillId="34" borderId="12" xfId="0" applyNumberFormat="1" applyFont="1" applyFill="1" applyBorder="1" applyAlignment="1">
      <alignment horizontal="center" vertical="center" wrapText="1" readingOrder="2"/>
    </xf>
    <xf numFmtId="0" fontId="11" fillId="0" borderId="33" xfId="0" applyFont="1" applyBorder="1" applyAlignment="1">
      <alignment vertical="center" wrapText="1" readingOrder="2"/>
    </xf>
    <xf numFmtId="0" fontId="11" fillId="0" borderId="19" xfId="0" applyFont="1" applyBorder="1" applyAlignment="1">
      <alignment horizontal="justify" vertical="top"/>
    </xf>
    <xf numFmtId="0" fontId="12" fillId="0" borderId="19" xfId="0" applyFont="1" applyBorder="1" applyAlignment="1">
      <alignment horizontal="center" vertical="center" wrapText="1" readingOrder="2"/>
    </xf>
    <xf numFmtId="0" fontId="11" fillId="0" borderId="34" xfId="0" applyFont="1" applyBorder="1" applyAlignment="1">
      <alignment vertical="top" wrapText="1" readingOrder="2"/>
    </xf>
    <xf numFmtId="0" fontId="12" fillId="0" borderId="17" xfId="0" applyFont="1" applyFill="1" applyBorder="1" applyAlignment="1">
      <alignment horizontal="left" vertical="top" wrapText="1"/>
    </xf>
    <xf numFmtId="3" fontId="11" fillId="0" borderId="18" xfId="0" applyNumberFormat="1" applyFont="1" applyFill="1" applyBorder="1" applyAlignment="1">
      <alignment horizontal="center" vertical="center" wrapText="1" readingOrder="2"/>
    </xf>
    <xf numFmtId="0" fontId="11" fillId="0" borderId="18" xfId="0" applyFont="1" applyFill="1" applyBorder="1" applyAlignment="1">
      <alignment horizontal="right" vertical="center" wrapText="1" readingOrder="2"/>
    </xf>
    <xf numFmtId="0" fontId="11" fillId="0" borderId="32" xfId="0" applyFont="1" applyFill="1" applyBorder="1" applyAlignment="1">
      <alignment horizontal="right" vertical="center" wrapText="1" readingOrder="2"/>
    </xf>
    <xf numFmtId="0" fontId="12" fillId="34" borderId="24" xfId="0" applyFont="1" applyFill="1" applyBorder="1" applyAlignment="1">
      <alignment horizontal="left" vertical="top" wrapText="1"/>
    </xf>
    <xf numFmtId="0" fontId="12" fillId="34" borderId="24" xfId="0" applyFont="1" applyFill="1" applyBorder="1" applyAlignment="1">
      <alignment horizontal="center" vertical="center" wrapText="1" readingOrder="2"/>
    </xf>
    <xf numFmtId="0" fontId="11" fillId="34" borderId="24" xfId="0" applyFont="1" applyFill="1" applyBorder="1" applyAlignment="1">
      <alignment horizontal="right" vertical="center" wrapText="1" readingOrder="2"/>
    </xf>
    <xf numFmtId="0" fontId="11" fillId="34" borderId="25" xfId="0" applyFont="1" applyFill="1" applyBorder="1" applyAlignment="1">
      <alignment horizontal="right" vertical="center" wrapText="1" readingOrder="2"/>
    </xf>
    <xf numFmtId="49" fontId="11" fillId="34" borderId="24" xfId="0" applyNumberFormat="1" applyFont="1" applyFill="1" applyBorder="1" applyAlignment="1">
      <alignment horizontal="center" vertical="center" wrapText="1" readingOrder="2"/>
    </xf>
    <xf numFmtId="0" fontId="12" fillId="34" borderId="14" xfId="0" applyFont="1" applyFill="1" applyBorder="1" applyAlignment="1">
      <alignment horizontal="center" vertical="center" wrapText="1" readingOrder="2"/>
    </xf>
    <xf numFmtId="0" fontId="11" fillId="34" borderId="12" xfId="0" applyFont="1" applyFill="1" applyBorder="1" applyAlignment="1">
      <alignment horizontal="center" vertical="center" wrapText="1" readingOrder="2"/>
    </xf>
    <xf numFmtId="0" fontId="11" fillId="34" borderId="12" xfId="0" applyFont="1" applyFill="1" applyBorder="1" applyAlignment="1">
      <alignment horizontal="right" vertical="center" wrapText="1" readingOrder="2"/>
    </xf>
    <xf numFmtId="0" fontId="11" fillId="34" borderId="31" xfId="0" applyFont="1" applyFill="1" applyBorder="1" applyAlignment="1">
      <alignment horizontal="right" vertical="center" wrapText="1" readingOrder="2"/>
    </xf>
    <xf numFmtId="0" fontId="11" fillId="0" borderId="19" xfId="0" applyFont="1" applyFill="1" applyBorder="1" applyAlignment="1">
      <alignment horizontal="right" vertical="justify" readingOrder="1"/>
    </xf>
    <xf numFmtId="0" fontId="18" fillId="0" borderId="19" xfId="0" applyFont="1" applyFill="1" applyBorder="1" applyAlignment="1">
      <alignment horizontal="center" vertical="center" wrapText="1" readingOrder="2"/>
    </xf>
    <xf numFmtId="0" fontId="18" fillId="0" borderId="15" xfId="0" applyFont="1" applyFill="1" applyBorder="1" applyAlignment="1">
      <alignment wrapText="1" readingOrder="2"/>
    </xf>
    <xf numFmtId="0" fontId="11" fillId="0" borderId="17" xfId="0" applyFont="1" applyFill="1" applyBorder="1" applyAlignment="1">
      <alignment horizontal="right" vertical="center" wrapText="1" readingOrder="2"/>
    </xf>
    <xf numFmtId="0" fontId="11" fillId="0" borderId="35" xfId="0" applyFont="1" applyFill="1" applyBorder="1" applyAlignment="1">
      <alignment horizontal="right" vertical="center" wrapText="1" readingOrder="2"/>
    </xf>
    <xf numFmtId="0" fontId="12" fillId="0" borderId="19" xfId="0" applyFont="1" applyFill="1" applyBorder="1" applyAlignment="1">
      <alignment horizontal="center" vertical="top" wrapText="1" readingOrder="2"/>
    </xf>
    <xf numFmtId="0" fontId="11" fillId="34" borderId="24" xfId="0" applyFont="1" applyFill="1" applyBorder="1" applyAlignment="1">
      <alignment horizontal="justify" vertical="justify"/>
    </xf>
    <xf numFmtId="0" fontId="12" fillId="34" borderId="19" xfId="0" applyFont="1" applyFill="1" applyBorder="1" applyAlignment="1">
      <alignment horizontal="center" vertical="center" wrapText="1" readingOrder="2"/>
    </xf>
    <xf numFmtId="3" fontId="11" fillId="34" borderId="19" xfId="0" applyNumberFormat="1" applyFont="1" applyFill="1" applyBorder="1" applyAlignment="1">
      <alignment horizontal="center" vertical="center" wrapText="1" readingOrder="2"/>
    </xf>
    <xf numFmtId="0" fontId="11" fillId="34" borderId="19" xfId="0" applyFont="1" applyFill="1" applyBorder="1" applyAlignment="1">
      <alignment horizontal="right" vertical="center" wrapText="1" readingOrder="2"/>
    </xf>
    <xf numFmtId="0" fontId="15" fillId="0" borderId="19" xfId="0" applyFont="1" applyFill="1" applyBorder="1" applyAlignment="1">
      <alignment horizontal="justify" vertical="center" wrapText="1" readingOrder="2"/>
    </xf>
    <xf numFmtId="0" fontId="11" fillId="0" borderId="17" xfId="0" applyFont="1" applyFill="1" applyBorder="1" applyAlignment="1">
      <alignment horizontal="right" vertical="top" wrapText="1" readingOrder="2"/>
    </xf>
    <xf numFmtId="0" fontId="11" fillId="34" borderId="24" xfId="0" applyFont="1" applyFill="1" applyBorder="1" applyAlignment="1">
      <alignment horizontal="right" vertical="top" wrapText="1" readingOrder="2"/>
    </xf>
    <xf numFmtId="0" fontId="12" fillId="0" borderId="17" xfId="0" applyFont="1" applyFill="1" applyBorder="1" applyAlignment="1">
      <alignment vertical="center" wrapText="1" readingOrder="2"/>
    </xf>
    <xf numFmtId="0" fontId="12" fillId="34" borderId="24" xfId="0" applyFont="1" applyFill="1" applyBorder="1" applyAlignment="1">
      <alignment horizontal="center" vertical="center" wrapText="1"/>
    </xf>
    <xf numFmtId="0" fontId="11" fillId="34" borderId="49" xfId="0" applyFont="1" applyFill="1" applyBorder="1" applyAlignment="1">
      <alignment horizontal="justify" vertical="top"/>
    </xf>
    <xf numFmtId="0" fontId="12" fillId="34" borderId="21" xfId="0" applyFont="1" applyFill="1" applyBorder="1" applyAlignment="1">
      <alignment vertical="center" wrapText="1"/>
    </xf>
    <xf numFmtId="0" fontId="11" fillId="34" borderId="48" xfId="0" applyFont="1" applyFill="1" applyBorder="1" applyAlignment="1">
      <alignment horizontal="center" vertical="center" wrapText="1" readingOrder="2"/>
    </xf>
    <xf numFmtId="0" fontId="12" fillId="34" borderId="48" xfId="0" applyFont="1" applyFill="1" applyBorder="1" applyAlignment="1">
      <alignment horizontal="center" vertical="center" wrapText="1" readingOrder="2"/>
    </xf>
    <xf numFmtId="0" fontId="11" fillId="34" borderId="24" xfId="0" applyFont="1" applyFill="1" applyBorder="1" applyAlignment="1">
      <alignment vertical="center" wrapText="1" readingOrder="2"/>
    </xf>
    <xf numFmtId="0" fontId="11" fillId="34" borderId="25" xfId="0" applyFont="1" applyFill="1" applyBorder="1" applyAlignment="1">
      <alignment vertical="center" wrapText="1" readingOrder="2"/>
    </xf>
    <xf numFmtId="0" fontId="11" fillId="0" borderId="46" xfId="0" applyFont="1" applyFill="1" applyBorder="1" applyAlignment="1">
      <alignment vertical="center" wrapText="1" readingOrder="2"/>
    </xf>
    <xf numFmtId="0" fontId="12" fillId="0" borderId="46" xfId="0" applyFont="1" applyFill="1" applyBorder="1" applyAlignment="1">
      <alignment vertical="center" wrapText="1" readingOrder="2"/>
    </xf>
    <xf numFmtId="3" fontId="11" fillId="0" borderId="46" xfId="0" applyNumberFormat="1" applyFont="1" applyFill="1" applyBorder="1" applyAlignment="1">
      <alignment vertical="center" wrapText="1" readingOrder="2"/>
    </xf>
    <xf numFmtId="0" fontId="11" fillId="0" borderId="46" xfId="0" applyFont="1" applyFill="1" applyBorder="1" applyAlignment="1">
      <alignment vertical="justify" readingOrder="2"/>
    </xf>
    <xf numFmtId="0" fontId="12" fillId="0" borderId="50" xfId="0" applyFont="1" applyFill="1" applyBorder="1" applyAlignment="1">
      <alignment vertical="center" wrapText="1" readingOrder="2"/>
    </xf>
    <xf numFmtId="0" fontId="12" fillId="34" borderId="47" xfId="0" applyFont="1" applyFill="1" applyBorder="1" applyAlignment="1">
      <alignment vertical="center" wrapText="1" readingOrder="2"/>
    </xf>
    <xf numFmtId="3" fontId="11" fillId="34" borderId="24" xfId="0" applyNumberFormat="1" applyFont="1" applyFill="1" applyBorder="1" applyAlignment="1">
      <alignment vertical="center" wrapText="1" readingOrder="2"/>
    </xf>
    <xf numFmtId="0" fontId="11" fillId="34" borderId="24" xfId="0" applyFont="1" applyFill="1" applyBorder="1" applyAlignment="1">
      <alignment vertical="justify" readingOrder="2"/>
    </xf>
    <xf numFmtId="0" fontId="11" fillId="34" borderId="25" xfId="0" applyFont="1" applyFill="1" applyBorder="1" applyAlignment="1">
      <alignment vertical="justify" readingOrder="2"/>
    </xf>
    <xf numFmtId="0" fontId="29" fillId="0" borderId="47" xfId="0" applyFont="1" applyBorder="1" applyAlignment="1">
      <alignment horizontal="left"/>
    </xf>
    <xf numFmtId="0" fontId="29" fillId="0" borderId="25" xfId="0" applyFont="1" applyBorder="1" applyAlignment="1">
      <alignment horizontal="left"/>
    </xf>
    <xf numFmtId="0" fontId="11" fillId="0" borderId="33" xfId="0" applyFont="1" applyFill="1" applyBorder="1" applyAlignment="1">
      <alignment horizontal="center" vertical="top" wrapText="1" readingOrder="2"/>
    </xf>
    <xf numFmtId="0" fontId="11" fillId="0" borderId="45" xfId="0" applyFont="1" applyFill="1" applyBorder="1" applyAlignment="1">
      <alignment horizontal="center" vertical="top" wrapText="1" readingOrder="2"/>
    </xf>
    <xf numFmtId="0" fontId="11" fillId="0" borderId="19" xfId="0" applyFont="1" applyFill="1" applyBorder="1" applyAlignment="1">
      <alignment horizontal="center" vertical="center" wrapText="1" readingOrder="2"/>
    </xf>
    <xf numFmtId="0" fontId="11" fillId="0" borderId="46" xfId="0" applyFont="1" applyFill="1" applyBorder="1" applyAlignment="1">
      <alignment horizontal="center" vertical="center" wrapText="1" readingOrder="2"/>
    </xf>
    <xf numFmtId="3" fontId="11" fillId="0" borderId="19" xfId="0" applyNumberFormat="1" applyFont="1" applyFill="1" applyBorder="1" applyAlignment="1">
      <alignment horizontal="center" vertical="center" wrapText="1" readingOrder="2"/>
    </xf>
    <xf numFmtId="3" fontId="11" fillId="0" borderId="46" xfId="0" applyNumberFormat="1" applyFont="1" applyFill="1" applyBorder="1" applyAlignment="1">
      <alignment horizontal="center" vertical="center" wrapText="1" readingOrder="2"/>
    </xf>
    <xf numFmtId="0" fontId="4" fillId="0" borderId="22" xfId="0" applyFont="1" applyBorder="1" applyAlignment="1">
      <alignment horizontal="center" vertical="center"/>
    </xf>
    <xf numFmtId="0" fontId="4" fillId="0" borderId="43" xfId="0" applyFont="1" applyBorder="1" applyAlignment="1">
      <alignment horizontal="center" vertical="center"/>
    </xf>
    <xf numFmtId="0" fontId="4" fillId="0" borderId="26" xfId="0" applyFont="1" applyBorder="1" applyAlignment="1">
      <alignment horizontal="center" vertical="center"/>
    </xf>
    <xf numFmtId="0" fontId="29" fillId="0" borderId="22" xfId="0" applyFont="1" applyBorder="1" applyAlignment="1">
      <alignment horizontal="center" vertical="center"/>
    </xf>
    <xf numFmtId="0" fontId="29" fillId="0" borderId="43" xfId="0" applyFont="1" applyBorder="1" applyAlignment="1">
      <alignment horizontal="center" vertical="center"/>
    </xf>
    <xf numFmtId="0" fontId="29" fillId="0" borderId="26" xfId="0" applyFont="1" applyBorder="1" applyAlignment="1">
      <alignment horizontal="center" vertical="center"/>
    </xf>
    <xf numFmtId="0" fontId="81" fillId="0" borderId="11" xfId="0" applyFont="1" applyBorder="1" applyAlignment="1">
      <alignment horizontal="left" vertical="center" readingOrder="1"/>
    </xf>
    <xf numFmtId="0" fontId="81" fillId="0" borderId="51" xfId="0" applyFont="1" applyBorder="1" applyAlignment="1">
      <alignment horizontal="left" vertical="center" readingOrder="1"/>
    </xf>
    <xf numFmtId="14" fontId="25" fillId="0" borderId="10" xfId="0" applyNumberFormat="1" applyFont="1" applyBorder="1" applyAlignment="1">
      <alignment horizontal="center" vertical="center" readingOrder="2"/>
    </xf>
    <xf numFmtId="0" fontId="25" fillId="0" borderId="10" xfId="0" applyFont="1" applyBorder="1" applyAlignment="1">
      <alignment horizontal="center" vertical="center" readingOrder="2"/>
    </xf>
    <xf numFmtId="0" fontId="81" fillId="0" borderId="0" xfId="0" applyFont="1" applyBorder="1" applyAlignment="1">
      <alignment horizontal="center" vertical="top" readingOrder="2"/>
    </xf>
    <xf numFmtId="3" fontId="11" fillId="0" borderId="19" xfId="0" applyNumberFormat="1" applyFont="1" applyBorder="1" applyAlignment="1">
      <alignment horizontal="center" vertical="center" wrapText="1" readingOrder="2"/>
    </xf>
    <xf numFmtId="3" fontId="11" fillId="0" borderId="46" xfId="0" applyNumberFormat="1" applyFont="1" applyBorder="1" applyAlignment="1">
      <alignment horizontal="center" vertical="center" wrapText="1" readingOrder="2"/>
    </xf>
    <xf numFmtId="3" fontId="11" fillId="0" borderId="17" xfId="0" applyNumberFormat="1" applyFont="1" applyBorder="1" applyAlignment="1">
      <alignment horizontal="center" vertical="center" wrapText="1" readingOrder="2"/>
    </xf>
    <xf numFmtId="0" fontId="11" fillId="0" borderId="19" xfId="0" applyFont="1" applyBorder="1" applyAlignment="1">
      <alignment horizontal="center" vertical="center" wrapText="1" readingOrder="2"/>
    </xf>
    <xf numFmtId="0" fontId="11" fillId="0" borderId="46" xfId="0" applyFont="1" applyBorder="1" applyAlignment="1">
      <alignment horizontal="center" vertical="center" wrapText="1" readingOrder="2"/>
    </xf>
    <xf numFmtId="0" fontId="11" fillId="0" borderId="17" xfId="0" applyFont="1" applyBorder="1" applyAlignment="1">
      <alignment horizontal="center" vertical="center" wrapText="1" readingOrder="2"/>
    </xf>
    <xf numFmtId="0" fontId="31" fillId="0" borderId="22" xfId="0" applyFont="1" applyBorder="1" applyAlignment="1">
      <alignment horizontal="justify" vertical="justify"/>
    </xf>
    <xf numFmtId="0" fontId="31" fillId="0" borderId="26" xfId="0" applyFont="1" applyBorder="1" applyAlignment="1">
      <alignment horizontal="justify" vertical="justify"/>
    </xf>
    <xf numFmtId="0" fontId="81" fillId="0" borderId="0" xfId="0" applyFont="1" applyBorder="1" applyAlignment="1">
      <alignment horizontal="center" vertical="center" readingOrder="2"/>
    </xf>
    <xf numFmtId="0" fontId="11" fillId="34" borderId="22" xfId="0" applyFont="1" applyFill="1" applyBorder="1" applyAlignment="1">
      <alignment horizontal="right" vertical="center" wrapText="1" readingOrder="2"/>
    </xf>
    <xf numFmtId="0" fontId="11" fillId="34" borderId="26" xfId="0" applyFont="1" applyFill="1" applyBorder="1" applyAlignment="1">
      <alignment horizontal="right" vertical="center" wrapText="1" readingOrder="2"/>
    </xf>
    <xf numFmtId="0" fontId="1" fillId="0" borderId="10" xfId="0" applyFont="1" applyBorder="1" applyAlignment="1">
      <alignment horizontal="center" vertical="center" wrapText="1" readingOrder="2"/>
    </xf>
    <xf numFmtId="0" fontId="3" fillId="0" borderId="11" xfId="0" applyFont="1" applyBorder="1" applyAlignment="1">
      <alignment horizontal="center" vertical="center" readingOrder="2"/>
    </xf>
    <xf numFmtId="0" fontId="4" fillId="0" borderId="22" xfId="0" applyFont="1" applyBorder="1" applyAlignment="1">
      <alignment horizontal="left"/>
    </xf>
    <xf numFmtId="0" fontId="4" fillId="0" borderId="43" xfId="0" applyFont="1" applyBorder="1" applyAlignment="1">
      <alignment horizontal="left"/>
    </xf>
    <xf numFmtId="0" fontId="4" fillId="0" borderId="26" xfId="0" applyFont="1" applyBorder="1" applyAlignment="1">
      <alignment horizontal="left"/>
    </xf>
    <xf numFmtId="0" fontId="31" fillId="0" borderId="40" xfId="0" applyFont="1" applyBorder="1" applyAlignment="1">
      <alignment horizontal="justify" vertical="justify"/>
    </xf>
    <xf numFmtId="0" fontId="31" fillId="0" borderId="52" xfId="0" applyFont="1" applyBorder="1" applyAlignment="1">
      <alignment horizontal="justify" vertical="justify"/>
    </xf>
    <xf numFmtId="0" fontId="4" fillId="0" borderId="10" xfId="0" applyFont="1" applyBorder="1" applyAlignment="1">
      <alignment horizontal="justify" vertical="justify"/>
    </xf>
    <xf numFmtId="0" fontId="4" fillId="0" borderId="52" xfId="0" applyFont="1" applyBorder="1" applyAlignment="1">
      <alignment horizontal="justify" vertical="justify"/>
    </xf>
    <xf numFmtId="0" fontId="4" fillId="0" borderId="0" xfId="0" applyFont="1" applyFill="1" applyBorder="1" applyAlignment="1">
      <alignment horizontal="justify" vertical="center"/>
    </xf>
    <xf numFmtId="0" fontId="4" fillId="0" borderId="0" xfId="0" applyFont="1" applyFill="1" applyBorder="1" applyAlignment="1">
      <alignment horizontal="center" vertical="center"/>
    </xf>
    <xf numFmtId="0" fontId="29" fillId="0" borderId="26" xfId="0" applyFont="1" applyBorder="1" applyAlignment="1">
      <alignment horizontal="left" vertical="center"/>
    </xf>
    <xf numFmtId="0" fontId="29" fillId="0" borderId="21" xfId="0" applyFont="1" applyBorder="1" applyAlignment="1">
      <alignment horizontal="left" vertical="center"/>
    </xf>
    <xf numFmtId="0" fontId="16" fillId="34" borderId="22" xfId="0" applyFont="1" applyFill="1" applyBorder="1" applyAlignment="1">
      <alignment horizontal="left" vertical="center" wrapText="1" readingOrder="2"/>
    </xf>
    <xf numFmtId="0" fontId="16" fillId="34" borderId="43" xfId="0" applyFont="1" applyFill="1" applyBorder="1" applyAlignment="1">
      <alignment horizontal="left" vertical="center" wrapText="1" readingOrder="2"/>
    </xf>
    <xf numFmtId="0" fontId="16" fillId="34" borderId="26" xfId="0" applyFont="1" applyFill="1" applyBorder="1" applyAlignment="1">
      <alignment horizontal="left" vertical="center" wrapText="1" readingOrder="2"/>
    </xf>
    <xf numFmtId="0" fontId="11" fillId="0" borderId="15" xfId="0" applyFont="1" applyBorder="1" applyAlignment="1">
      <alignment horizontal="center" vertical="center" wrapText="1" readingOrder="2"/>
    </xf>
    <xf numFmtId="0" fontId="11" fillId="0" borderId="53" xfId="0" applyFont="1" applyBorder="1" applyAlignment="1">
      <alignment horizontal="center" vertical="center" wrapText="1" readingOrder="2"/>
    </xf>
    <xf numFmtId="0" fontId="11" fillId="0" borderId="35" xfId="0" applyFont="1" applyBorder="1" applyAlignment="1">
      <alignment horizontal="center" vertical="center" wrapText="1" readingOrder="2"/>
    </xf>
    <xf numFmtId="0" fontId="11" fillId="38" borderId="19" xfId="0" applyFont="1" applyFill="1" applyBorder="1" applyAlignment="1">
      <alignment horizontal="center" vertical="center" wrapText="1" readingOrder="2"/>
    </xf>
    <xf numFmtId="0" fontId="11" fillId="38" borderId="17" xfId="0" applyFont="1" applyFill="1" applyBorder="1" applyAlignment="1">
      <alignment horizontal="center" vertical="center" wrapText="1" readingOrder="2"/>
    </xf>
    <xf numFmtId="0" fontId="80" fillId="0" borderId="10" xfId="0" applyFont="1" applyBorder="1" applyAlignment="1">
      <alignment horizontal="left" vertical="center" wrapText="1" readingOrder="1"/>
    </xf>
    <xf numFmtId="0" fontId="80" fillId="0" borderId="52" xfId="0" applyFont="1" applyBorder="1" applyAlignment="1">
      <alignment horizontal="left" vertical="center" wrapText="1" readingOrder="1"/>
    </xf>
    <xf numFmtId="0" fontId="80" fillId="0" borderId="0" xfId="0" applyFont="1" applyBorder="1" applyAlignment="1">
      <alignment horizontal="left" vertical="center" wrapText="1" readingOrder="1"/>
    </xf>
    <xf numFmtId="0" fontId="80" fillId="0" borderId="54" xfId="0" applyFont="1" applyBorder="1" applyAlignment="1">
      <alignment horizontal="left" vertical="center" wrapText="1" readingOrder="1"/>
    </xf>
    <xf numFmtId="0" fontId="81" fillId="0" borderId="0" xfId="0" applyFont="1" applyBorder="1" applyAlignment="1">
      <alignment horizontal="left" vertical="center" readingOrder="1"/>
    </xf>
    <xf numFmtId="0" fontId="81" fillId="0" borderId="54" xfId="0" applyFont="1" applyBorder="1" applyAlignment="1">
      <alignment horizontal="left" vertical="center" readingOrder="1"/>
    </xf>
    <xf numFmtId="0" fontId="81" fillId="0" borderId="0" xfId="0" applyFont="1" applyBorder="1" applyAlignment="1">
      <alignment horizontal="left" vertical="top" readingOrder="1"/>
    </xf>
    <xf numFmtId="0" fontId="81" fillId="0" borderId="54" xfId="0" applyFont="1" applyBorder="1" applyAlignment="1">
      <alignment horizontal="left" vertical="top" readingOrder="1"/>
    </xf>
    <xf numFmtId="0" fontId="11" fillId="0" borderId="17" xfId="0" applyFont="1" applyFill="1" applyBorder="1" applyAlignment="1">
      <alignment horizontal="center" vertical="center" wrapText="1" readingOrder="2"/>
    </xf>
    <xf numFmtId="3" fontId="11" fillId="38" borderId="12" xfId="0" applyNumberFormat="1" applyFont="1" applyFill="1" applyBorder="1" applyAlignment="1">
      <alignment horizontal="center" vertical="center" wrapText="1" readingOrder="2"/>
    </xf>
    <xf numFmtId="0" fontId="22" fillId="0" borderId="42" xfId="0" applyFont="1" applyBorder="1" applyAlignment="1">
      <alignment horizontal="left" vertical="top" wrapText="1" readingOrder="2"/>
    </xf>
    <xf numFmtId="0" fontId="22" fillId="0" borderId="11" xfId="0" applyFont="1" applyBorder="1" applyAlignment="1">
      <alignment horizontal="left" vertical="top" wrapText="1" readingOrder="2"/>
    </xf>
    <xf numFmtId="0" fontId="22" fillId="0" borderId="51" xfId="0" applyFont="1" applyBorder="1" applyAlignment="1">
      <alignment horizontal="left" vertical="top" wrapText="1" readingOrder="2"/>
    </xf>
    <xf numFmtId="0" fontId="86" fillId="3" borderId="46" xfId="39" applyFont="1" applyFill="1" applyBorder="1" applyAlignment="1">
      <alignment horizontal="left" vertical="top" wrapText="1" readingOrder="2"/>
    </xf>
    <xf numFmtId="0" fontId="22" fillId="0" borderId="40" xfId="0" applyFont="1" applyBorder="1" applyAlignment="1">
      <alignment horizontal="right" vertical="top" wrapText="1"/>
    </xf>
    <xf numFmtId="0" fontId="22" fillId="0" borderId="10" xfId="0" applyFont="1" applyBorder="1" applyAlignment="1">
      <alignment horizontal="right" vertical="top" wrapText="1"/>
    </xf>
    <xf numFmtId="0" fontId="22" fillId="0" borderId="52" xfId="0" applyFont="1" applyBorder="1" applyAlignment="1">
      <alignment horizontal="right" vertical="top" wrapText="1"/>
    </xf>
    <xf numFmtId="0" fontId="22" fillId="0" borderId="42" xfId="0" applyFont="1" applyBorder="1" applyAlignment="1">
      <alignment horizontal="left" vertical="top" wrapText="1"/>
    </xf>
    <xf numFmtId="0" fontId="22" fillId="0" borderId="11" xfId="0" applyFont="1" applyBorder="1" applyAlignment="1">
      <alignment horizontal="left" vertical="top" wrapText="1"/>
    </xf>
    <xf numFmtId="0" fontId="22" fillId="0" borderId="51" xfId="0" applyFont="1" applyBorder="1" applyAlignment="1">
      <alignment horizontal="left" vertical="top" wrapText="1"/>
    </xf>
    <xf numFmtId="0" fontId="12" fillId="0" borderId="55" xfId="0" applyFont="1" applyFill="1" applyBorder="1" applyAlignment="1">
      <alignment horizontal="center" vertical="center" wrapText="1" readingOrder="2"/>
    </xf>
    <xf numFmtId="0" fontId="12" fillId="0" borderId="46" xfId="0" applyFont="1" applyFill="1" applyBorder="1" applyAlignment="1">
      <alignment horizontal="center" vertical="center" wrapText="1" readingOrder="2"/>
    </xf>
    <xf numFmtId="0" fontId="12" fillId="0" borderId="17" xfId="0" applyFont="1" applyFill="1" applyBorder="1" applyAlignment="1">
      <alignment horizontal="center" vertical="center" wrapText="1" readingOrder="2"/>
    </xf>
    <xf numFmtId="0" fontId="11" fillId="0" borderId="17" xfId="0" applyFont="1" applyFill="1" applyBorder="1" applyAlignment="1">
      <alignment horizontal="justify" vertical="center"/>
    </xf>
    <xf numFmtId="0" fontId="11" fillId="0" borderId="19" xfId="0" applyFont="1" applyFill="1" applyBorder="1" applyAlignment="1">
      <alignment horizontal="justify" vertical="center"/>
    </xf>
    <xf numFmtId="0" fontId="11" fillId="0" borderId="33" xfId="0" applyFont="1" applyFill="1" applyBorder="1" applyAlignment="1">
      <alignment horizontal="right" vertical="top" wrapText="1" readingOrder="2"/>
    </xf>
    <xf numFmtId="0" fontId="11" fillId="0" borderId="45" xfId="0" applyFont="1" applyFill="1" applyBorder="1" applyAlignment="1">
      <alignment horizontal="right" vertical="top" wrapText="1" readingOrder="2"/>
    </xf>
    <xf numFmtId="3" fontId="11" fillId="0" borderId="17" xfId="0" applyNumberFormat="1" applyFont="1" applyFill="1" applyBorder="1" applyAlignment="1">
      <alignment horizontal="center" vertical="center" wrapText="1" readingOrder="2"/>
    </xf>
    <xf numFmtId="0" fontId="21" fillId="34" borderId="39" xfId="0" applyFont="1" applyFill="1" applyBorder="1" applyAlignment="1">
      <alignment horizontal="center" vertical="center" wrapText="1" readingOrder="2"/>
    </xf>
    <xf numFmtId="0" fontId="21" fillId="34" borderId="23" xfId="0" applyFont="1" applyFill="1" applyBorder="1" applyAlignment="1">
      <alignment horizontal="center" vertical="center" wrapText="1" readingOrder="2"/>
    </xf>
    <xf numFmtId="0" fontId="12" fillId="0" borderId="4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8" fillId="0" borderId="0" xfId="0" applyFont="1" applyAlignment="1">
      <alignment horizontal="right" vertical="center" wrapText="1" indent="1" readingOrder="2"/>
    </xf>
    <xf numFmtId="0" fontId="6" fillId="0" borderId="0" xfId="0" applyFont="1" applyBorder="1" applyAlignment="1">
      <alignment horizontal="center" vertical="center" readingOrder="2"/>
    </xf>
    <xf numFmtId="0" fontId="17" fillId="0" borderId="0" xfId="0" applyFont="1" applyAlignment="1">
      <alignment horizontal="center" vertical="top"/>
    </xf>
    <xf numFmtId="49" fontId="17" fillId="0" borderId="10" xfId="0" applyNumberFormat="1" applyFont="1" applyBorder="1" applyAlignment="1">
      <alignment horizontal="right" vertical="top"/>
    </xf>
    <xf numFmtId="0" fontId="11" fillId="0" borderId="19" xfId="0" applyFont="1" applyBorder="1" applyAlignment="1">
      <alignment horizontal="right" vertical="justify"/>
    </xf>
    <xf numFmtId="0" fontId="11" fillId="0" borderId="46" xfId="0" applyFont="1" applyBorder="1" applyAlignment="1">
      <alignment horizontal="right" vertical="justify"/>
    </xf>
    <xf numFmtId="0" fontId="11" fillId="0" borderId="17" xfId="0" applyFont="1" applyBorder="1" applyAlignment="1">
      <alignment horizontal="right" vertical="justify"/>
    </xf>
    <xf numFmtId="0" fontId="16" fillId="0" borderId="0" xfId="0" applyFont="1" applyBorder="1" applyAlignment="1">
      <alignment horizontal="center" vertical="center" readingOrder="2"/>
    </xf>
    <xf numFmtId="0" fontId="11" fillId="38" borderId="31" xfId="0" applyFont="1" applyFill="1" applyBorder="1" applyAlignment="1">
      <alignment horizontal="center" vertical="center" wrapText="1" readingOrder="2"/>
    </xf>
    <xf numFmtId="0" fontId="11" fillId="0" borderId="19" xfId="0" applyFont="1" applyFill="1" applyBorder="1" applyAlignment="1">
      <alignment horizontal="left" vertical="top" wrapText="1" readingOrder="1"/>
    </xf>
    <xf numFmtId="0" fontId="11" fillId="0" borderId="46" xfId="0" applyFont="1" applyFill="1" applyBorder="1" applyAlignment="1">
      <alignment horizontal="left" vertical="top" wrapText="1" readingOrder="1"/>
    </xf>
    <xf numFmtId="0" fontId="86" fillId="3" borderId="19" xfId="39" applyFont="1" applyFill="1" applyBorder="1" applyAlignment="1">
      <alignment horizontal="right" vertical="top" wrapText="1" readingOrder="2"/>
    </xf>
    <xf numFmtId="0" fontId="12" fillId="0" borderId="18" xfId="0" applyFont="1" applyFill="1" applyBorder="1" applyAlignment="1">
      <alignment horizontal="center" vertical="center" wrapText="1" readingOrder="2"/>
    </xf>
    <xf numFmtId="0" fontId="11" fillId="0" borderId="17" xfId="0" applyFont="1" applyFill="1" applyBorder="1" applyAlignment="1">
      <alignment horizontal="right" vertical="center" wrapText="1" readingOrder="2"/>
    </xf>
    <xf numFmtId="0" fontId="11" fillId="0" borderId="19" xfId="0" applyFont="1" applyFill="1" applyBorder="1" applyAlignment="1">
      <alignment horizontal="right" vertical="center" wrapText="1" readingOrder="2"/>
    </xf>
    <xf numFmtId="3" fontId="11" fillId="38" borderId="19" xfId="0" applyNumberFormat="1" applyFont="1" applyFill="1" applyBorder="1" applyAlignment="1">
      <alignment horizontal="center" vertical="center" wrapText="1" readingOrder="2"/>
    </xf>
    <xf numFmtId="3" fontId="11" fillId="38" borderId="17" xfId="0" applyNumberFormat="1" applyFont="1" applyFill="1" applyBorder="1" applyAlignment="1">
      <alignment horizontal="center" vertical="center" wrapText="1" readingOrder="2"/>
    </xf>
    <xf numFmtId="0" fontId="11" fillId="38" borderId="12" xfId="0" applyFont="1" applyFill="1" applyBorder="1" applyAlignment="1">
      <alignment horizontal="center" vertical="center" wrapText="1" readingOrder="2"/>
    </xf>
    <xf numFmtId="0" fontId="12" fillId="38" borderId="12" xfId="0" applyFont="1" applyFill="1" applyBorder="1" applyAlignment="1">
      <alignment horizontal="center" vertical="center" wrapText="1" readingOrder="2"/>
    </xf>
    <xf numFmtId="0" fontId="12" fillId="38" borderId="19" xfId="0" applyFont="1" applyFill="1" applyBorder="1" applyAlignment="1">
      <alignment horizontal="center" vertical="center" wrapText="1" readingOrder="2"/>
    </xf>
    <xf numFmtId="0" fontId="12" fillId="0" borderId="12" xfId="0" applyFont="1" applyFill="1" applyBorder="1" applyAlignment="1">
      <alignment horizontal="center" vertical="center" wrapText="1" readingOrder="2"/>
    </xf>
    <xf numFmtId="0" fontId="12" fillId="0" borderId="19" xfId="0" applyFont="1" applyFill="1" applyBorder="1" applyAlignment="1">
      <alignment horizontal="center" vertical="center" wrapText="1" readingOrder="2"/>
    </xf>
    <xf numFmtId="0" fontId="11" fillId="0" borderId="33" xfId="0" applyFont="1" applyBorder="1" applyAlignment="1">
      <alignment horizontal="right" vertical="center" wrapText="1" readingOrder="2"/>
    </xf>
    <xf numFmtId="0" fontId="11" fillId="0" borderId="45" xfId="0" applyFont="1" applyBorder="1" applyAlignment="1">
      <alignment horizontal="right" vertical="center" wrapText="1" readingOrder="2"/>
    </xf>
    <xf numFmtId="0" fontId="11" fillId="0" borderId="34" xfId="0" applyFont="1" applyBorder="1" applyAlignment="1">
      <alignment horizontal="right" vertical="center" wrapText="1" readingOrder="2"/>
    </xf>
    <xf numFmtId="0" fontId="11" fillId="0" borderId="17" xfId="0" applyFont="1" applyFill="1" applyBorder="1" applyAlignment="1">
      <alignment horizontal="left" vertical="top" wrapText="1" readingOrder="1"/>
    </xf>
    <xf numFmtId="0" fontId="11" fillId="0" borderId="46" xfId="0" applyFont="1" applyBorder="1" applyAlignment="1">
      <alignment horizontal="left" vertical="top" wrapText="1"/>
    </xf>
    <xf numFmtId="0" fontId="11" fillId="0" borderId="19" xfId="0" applyFont="1" applyFill="1" applyBorder="1" applyAlignment="1">
      <alignment horizontal="justify" vertical="top"/>
    </xf>
    <xf numFmtId="0" fontId="11" fillId="0" borderId="46" xfId="0" applyFont="1" applyFill="1" applyBorder="1" applyAlignment="1">
      <alignment horizontal="justify" vertical="top"/>
    </xf>
    <xf numFmtId="0" fontId="30" fillId="0" borderId="42" xfId="0" applyFont="1" applyBorder="1" applyAlignment="1">
      <alignment horizontal="left" vertical="center"/>
    </xf>
    <xf numFmtId="0" fontId="30" fillId="0" borderId="51" xfId="0" applyFont="1" applyBorder="1" applyAlignment="1">
      <alignment horizontal="left" vertical="center"/>
    </xf>
    <xf numFmtId="0" fontId="30" fillId="0" borderId="22" xfId="0" applyFont="1" applyBorder="1" applyAlignment="1">
      <alignment horizontal="left" vertical="center"/>
    </xf>
    <xf numFmtId="0" fontId="30" fillId="0" borderId="26" xfId="0" applyFont="1" applyBorder="1" applyAlignment="1">
      <alignment horizontal="left" vertical="center"/>
    </xf>
    <xf numFmtId="0" fontId="25" fillId="34" borderId="39" xfId="0" applyFont="1" applyFill="1" applyBorder="1" applyAlignment="1">
      <alignment horizontal="center" vertical="center" readingOrder="2"/>
    </xf>
    <xf numFmtId="0" fontId="25" fillId="34" borderId="44" xfId="0" applyFont="1" applyFill="1" applyBorder="1" applyAlignment="1">
      <alignment horizontal="center" vertical="center" readingOrder="2"/>
    </xf>
    <xf numFmtId="0" fontId="25" fillId="34" borderId="23" xfId="0" applyFont="1" applyFill="1" applyBorder="1" applyAlignment="1">
      <alignment horizontal="center" vertical="center" readingOrder="2"/>
    </xf>
    <xf numFmtId="0" fontId="25" fillId="34" borderId="40" xfId="0" applyFont="1" applyFill="1" applyBorder="1" applyAlignment="1">
      <alignment horizontal="left" vertical="justify" readingOrder="2"/>
    </xf>
    <xf numFmtId="0" fontId="25" fillId="34" borderId="10" xfId="0" applyFont="1" applyFill="1" applyBorder="1" applyAlignment="1">
      <alignment horizontal="left" vertical="justify" readingOrder="2"/>
    </xf>
    <xf numFmtId="0" fontId="25" fillId="34" borderId="52" xfId="0" applyFont="1" applyFill="1" applyBorder="1" applyAlignment="1">
      <alignment horizontal="left" vertical="justify" readingOrder="2"/>
    </xf>
    <xf numFmtId="0" fontId="25" fillId="34" borderId="41" xfId="0" applyFont="1" applyFill="1" applyBorder="1" applyAlignment="1">
      <alignment horizontal="left" vertical="justify" readingOrder="2"/>
    </xf>
    <xf numFmtId="0" fontId="25" fillId="34" borderId="0" xfId="0" applyFont="1" applyFill="1" applyAlignment="1">
      <alignment horizontal="left" vertical="justify" readingOrder="2"/>
    </xf>
    <xf numFmtId="0" fontId="25" fillId="34" borderId="54" xfId="0" applyFont="1" applyFill="1" applyBorder="1" applyAlignment="1">
      <alignment horizontal="left" vertical="justify" readingOrder="2"/>
    </xf>
    <xf numFmtId="0" fontId="25" fillId="34" borderId="42" xfId="0" applyFont="1" applyFill="1" applyBorder="1" applyAlignment="1">
      <alignment horizontal="left" vertical="justify" readingOrder="2"/>
    </xf>
    <xf numFmtId="0" fontId="25" fillId="34" borderId="11" xfId="0" applyFont="1" applyFill="1" applyBorder="1" applyAlignment="1">
      <alignment horizontal="left" vertical="justify" readingOrder="2"/>
    </xf>
    <xf numFmtId="0" fontId="25" fillId="34" borderId="51" xfId="0" applyFont="1" applyFill="1" applyBorder="1" applyAlignment="1">
      <alignment horizontal="left" vertical="justify" readingOrder="2"/>
    </xf>
    <xf numFmtId="0" fontId="25" fillId="34" borderId="39" xfId="0" applyFont="1" applyFill="1" applyBorder="1" applyAlignment="1">
      <alignment horizontal="center" vertical="justify" readingOrder="1"/>
    </xf>
    <xf numFmtId="0" fontId="25" fillId="34" borderId="44" xfId="0" applyFont="1" applyFill="1" applyBorder="1" applyAlignment="1">
      <alignment horizontal="center" vertical="justify" readingOrder="1"/>
    </xf>
    <xf numFmtId="0" fontId="25" fillId="34" borderId="23" xfId="0" applyFont="1" applyFill="1" applyBorder="1" applyAlignment="1">
      <alignment horizontal="center" vertical="justify" readingOrder="1"/>
    </xf>
    <xf numFmtId="49" fontId="25" fillId="34" borderId="40" xfId="0" applyNumberFormat="1" applyFont="1" applyFill="1" applyBorder="1" applyAlignment="1">
      <alignment horizontal="right" vertical="justify" readingOrder="1"/>
    </xf>
    <xf numFmtId="49" fontId="25" fillId="34" borderId="10" xfId="0" applyNumberFormat="1" applyFont="1" applyFill="1" applyBorder="1" applyAlignment="1">
      <alignment horizontal="right" vertical="justify" readingOrder="1"/>
    </xf>
    <xf numFmtId="49" fontId="25" fillId="34" borderId="52" xfId="0" applyNumberFormat="1" applyFont="1" applyFill="1" applyBorder="1" applyAlignment="1">
      <alignment horizontal="right" vertical="justify" readingOrder="1"/>
    </xf>
    <xf numFmtId="0" fontId="25" fillId="34" borderId="41" xfId="0" applyFont="1" applyFill="1" applyBorder="1" applyAlignment="1">
      <alignment horizontal="left" vertical="top" readingOrder="2"/>
    </xf>
    <xf numFmtId="0" fontId="25" fillId="34" borderId="0" xfId="0" applyFont="1" applyFill="1" applyAlignment="1">
      <alignment horizontal="left" vertical="top" readingOrder="2"/>
    </xf>
    <xf numFmtId="0" fontId="25" fillId="34" borderId="54" xfId="0" applyFont="1" applyFill="1" applyBorder="1" applyAlignment="1">
      <alignment horizontal="left" vertical="top" readingOrder="2"/>
    </xf>
    <xf numFmtId="0" fontId="25" fillId="34" borderId="42" xfId="0" applyFont="1" applyFill="1" applyBorder="1" applyAlignment="1">
      <alignment horizontal="left" vertical="top" readingOrder="2"/>
    </xf>
    <xf numFmtId="0" fontId="25" fillId="34" borderId="11" xfId="0" applyFont="1" applyFill="1" applyBorder="1" applyAlignment="1">
      <alignment horizontal="left" vertical="top" readingOrder="2"/>
    </xf>
    <xf numFmtId="0" fontId="25" fillId="34" borderId="51" xfId="0" applyFont="1" applyFill="1" applyBorder="1" applyAlignment="1">
      <alignment horizontal="left" vertical="top" readingOrder="2"/>
    </xf>
    <xf numFmtId="0" fontId="29" fillId="0" borderId="22" xfId="0" applyFont="1" applyBorder="1" applyAlignment="1">
      <alignment horizontal="justify" vertical="center"/>
    </xf>
    <xf numFmtId="0" fontId="29" fillId="0" borderId="43" xfId="0" applyFont="1" applyBorder="1" applyAlignment="1">
      <alignment horizontal="justify" vertical="center"/>
    </xf>
    <xf numFmtId="0" fontId="29" fillId="0" borderId="26" xfId="0" applyFont="1" applyBorder="1" applyAlignment="1">
      <alignment horizontal="justify" vertical="center"/>
    </xf>
    <xf numFmtId="0" fontId="29" fillId="0" borderId="22" xfId="0" applyFont="1" applyBorder="1" applyAlignment="1">
      <alignment horizontal="left" vertical="center"/>
    </xf>
    <xf numFmtId="0" fontId="29" fillId="0" borderId="43" xfId="0" applyFont="1" applyBorder="1" applyAlignment="1">
      <alignment horizontal="left" vertical="center"/>
    </xf>
    <xf numFmtId="0" fontId="30" fillId="0" borderId="21" xfId="0" applyFont="1" applyBorder="1" applyAlignment="1">
      <alignment horizontal="left" vertical="center"/>
    </xf>
    <xf numFmtId="0" fontId="29" fillId="0" borderId="21" xfId="0" applyFont="1" applyBorder="1" applyAlignment="1">
      <alignment horizontal="center"/>
    </xf>
    <xf numFmtId="0" fontId="30" fillId="0" borderId="21" xfId="0" applyFont="1" applyBorder="1" applyAlignment="1">
      <alignment horizontal="center"/>
    </xf>
    <xf numFmtId="0" fontId="30" fillId="0" borderId="21" xfId="0" applyFont="1" applyBorder="1" applyAlignment="1">
      <alignment horizontal="right" vertical="justify"/>
    </xf>
    <xf numFmtId="0" fontId="31" fillId="0" borderId="21" xfId="0" applyFont="1" applyBorder="1" applyAlignment="1">
      <alignment horizontal="right" vertical="justify"/>
    </xf>
    <xf numFmtId="0" fontId="11" fillId="0" borderId="27" xfId="0" applyFont="1" applyFill="1" applyBorder="1" applyAlignment="1">
      <alignment vertical="top" wrapText="1" readingOrder="2"/>
    </xf>
    <xf numFmtId="0" fontId="11" fillId="0" borderId="14" xfId="0" applyFont="1" applyFill="1" applyBorder="1" applyAlignment="1">
      <alignment vertical="center" wrapText="1" readingOrder="2"/>
    </xf>
    <xf numFmtId="0" fontId="11" fillId="0" borderId="56" xfId="0" applyFont="1" applyFill="1" applyBorder="1" applyAlignment="1">
      <alignment vertical="center" wrapText="1" readingOrder="2"/>
    </xf>
    <xf numFmtId="0" fontId="17" fillId="34" borderId="39" xfId="0" applyFont="1" applyFill="1" applyBorder="1" applyAlignment="1">
      <alignment horizontal="center" vertical="top" wrapText="1" readingOrder="2"/>
    </xf>
    <xf numFmtId="0" fontId="17" fillId="34" borderId="23" xfId="0" applyFont="1" applyFill="1" applyBorder="1" applyAlignment="1">
      <alignment horizontal="center" vertical="center" wrapText="1" readingOrder="2"/>
    </xf>
    <xf numFmtId="0" fontId="17" fillId="37" borderId="12" xfId="0" applyFont="1" applyFill="1" applyBorder="1" applyAlignment="1">
      <alignment horizontal="center" vertical="top" wrapText="1"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409575</xdr:colOff>
      <xdr:row>3</xdr:row>
      <xdr:rowOff>95250</xdr:rowOff>
    </xdr:to>
    <xdr:pic>
      <xdr:nvPicPr>
        <xdr:cNvPr id="1" name="Picture 8"/>
        <xdr:cNvPicPr preferRelativeResize="1">
          <a:picLocks noChangeAspect="1"/>
        </xdr:cNvPicPr>
      </xdr:nvPicPr>
      <xdr:blipFill>
        <a:blip r:embed="rId1"/>
        <a:srcRect t="16433" b="17895"/>
        <a:stretch>
          <a:fillRect/>
        </a:stretch>
      </xdr:blipFill>
      <xdr:spPr>
        <a:xfrm>
          <a:off x="76200" y="0"/>
          <a:ext cx="9096375" cy="1952625"/>
        </a:xfrm>
        <a:prstGeom prst="rect">
          <a:avLst/>
        </a:prstGeom>
        <a:noFill/>
        <a:ln w="9525" cmpd="sng">
          <a:noFill/>
        </a:ln>
      </xdr:spPr>
    </xdr:pic>
    <xdr:clientData/>
  </xdr:twoCellAnchor>
  <xdr:twoCellAnchor editAs="oneCell">
    <xdr:from>
      <xdr:col>4</xdr:col>
      <xdr:colOff>866775</xdr:colOff>
      <xdr:row>0</xdr:row>
      <xdr:rowOff>0</xdr:rowOff>
    </xdr:from>
    <xdr:to>
      <xdr:col>8</xdr:col>
      <xdr:colOff>514350</xdr:colOff>
      <xdr:row>2</xdr:row>
      <xdr:rowOff>561975</xdr:rowOff>
    </xdr:to>
    <xdr:pic>
      <xdr:nvPicPr>
        <xdr:cNvPr id="2" name="Picture 9"/>
        <xdr:cNvPicPr preferRelativeResize="1">
          <a:picLocks noChangeAspect="1"/>
        </xdr:cNvPicPr>
      </xdr:nvPicPr>
      <xdr:blipFill>
        <a:blip r:embed="rId2"/>
        <a:stretch>
          <a:fillRect/>
        </a:stretch>
      </xdr:blipFill>
      <xdr:spPr>
        <a:xfrm>
          <a:off x="19640550" y="0"/>
          <a:ext cx="681037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U217"/>
  <sheetViews>
    <sheetView rightToLeft="1" tabSelected="1" zoomScale="36" zoomScaleNormal="36" zoomScaleSheetLayoutView="52" workbookViewId="0" topLeftCell="A35">
      <selection activeCell="B71" sqref="B71:B72"/>
    </sheetView>
  </sheetViews>
  <sheetFormatPr defaultColWidth="9.140625" defaultRowHeight="12.75"/>
  <cols>
    <col min="1" max="1" width="31.7109375" style="104" customWidth="1"/>
    <col min="2" max="2" width="99.7109375" style="0" customWidth="1"/>
    <col min="3" max="3" width="107.140625" style="0" customWidth="1"/>
    <col min="4" max="4" width="43.00390625" style="12" customWidth="1"/>
    <col min="5" max="5" width="16.421875" style="0" customWidth="1"/>
    <col min="6" max="6" width="23.28125" style="151" customWidth="1"/>
    <col min="7" max="7" width="33.8515625" style="104" customWidth="1"/>
    <col min="8" max="8" width="33.8515625" style="151" customWidth="1"/>
    <col min="9" max="9" width="25.57421875" style="0" customWidth="1"/>
    <col min="10" max="10" width="14.28125" style="0" customWidth="1"/>
    <col min="11" max="11" width="1.57421875" style="0" hidden="1" customWidth="1"/>
    <col min="12" max="12" width="13.7109375" style="10" hidden="1" customWidth="1"/>
    <col min="13" max="13" width="13.140625" style="10" hidden="1" customWidth="1"/>
    <col min="14" max="14" width="15.8515625" style="10" hidden="1" customWidth="1"/>
    <col min="15" max="15" width="8.7109375" style="10" hidden="1" customWidth="1"/>
    <col min="16" max="16" width="15.7109375" style="10" hidden="1" customWidth="1"/>
    <col min="17" max="17" width="17.7109375" style="10" hidden="1" customWidth="1"/>
    <col min="18" max="18" width="20.00390625" style="10" hidden="1" customWidth="1"/>
    <col min="19" max="19" width="18.00390625" style="10" hidden="1" customWidth="1"/>
    <col min="20" max="20" width="18.28125" style="10" hidden="1" customWidth="1"/>
    <col min="21" max="134" width="9.140625" style="10" customWidth="1"/>
  </cols>
  <sheetData>
    <row r="1" spans="2:8" ht="34.5" customHeight="1" thickBot="1">
      <c r="B1" s="13"/>
      <c r="C1" s="99" t="s">
        <v>4</v>
      </c>
      <c r="D1" s="13"/>
      <c r="E1" s="17"/>
      <c r="F1" s="141"/>
      <c r="G1" s="17"/>
      <c r="H1" s="141"/>
    </row>
    <row r="2" spans="2:20" ht="55.5" customHeight="1" thickBot="1">
      <c r="B2" s="13"/>
      <c r="C2" s="99" t="s">
        <v>5</v>
      </c>
      <c r="D2" s="13"/>
      <c r="E2" s="17"/>
      <c r="F2" s="141"/>
      <c r="G2" s="17"/>
      <c r="H2" s="141"/>
      <c r="L2" s="198">
        <f>ROUND((Q2*1000)/(415*0.8*SQRT(3)),0)</f>
        <v>0</v>
      </c>
      <c r="M2" s="314" t="s">
        <v>191</v>
      </c>
      <c r="N2" s="315"/>
      <c r="O2" s="316"/>
      <c r="P2" s="165" t="s">
        <v>175</v>
      </c>
      <c r="Q2" s="197">
        <f>ROUND((235*P3)/1000,0)</f>
        <v>0</v>
      </c>
      <c r="R2" s="449" t="s">
        <v>179</v>
      </c>
      <c r="S2" s="450"/>
      <c r="T2" s="347"/>
    </row>
    <row r="3" spans="2:20" ht="56.25" customHeight="1" thickBot="1">
      <c r="B3" s="13"/>
      <c r="C3" s="100" t="s">
        <v>24</v>
      </c>
      <c r="D3" s="13"/>
      <c r="E3" s="16"/>
      <c r="F3" s="142"/>
      <c r="G3" s="16"/>
      <c r="H3" s="142"/>
      <c r="L3" s="317" t="s">
        <v>174</v>
      </c>
      <c r="M3" s="318"/>
      <c r="N3" s="318"/>
      <c r="O3" s="319"/>
      <c r="P3" s="164">
        <f>Q3/10.746</f>
        <v>0</v>
      </c>
      <c r="Q3" s="166">
        <f>SUM(Q4:Q6)</f>
        <v>0</v>
      </c>
      <c r="R3" s="446" t="s">
        <v>177</v>
      </c>
      <c r="S3" s="447"/>
      <c r="T3" s="448"/>
    </row>
    <row r="4" spans="2:20" ht="53.25" customHeight="1">
      <c r="B4" s="15"/>
      <c r="C4" s="101" t="s">
        <v>102</v>
      </c>
      <c r="D4" s="14"/>
      <c r="E4" s="16"/>
      <c r="F4" s="142"/>
      <c r="G4" s="16"/>
      <c r="H4" s="142"/>
      <c r="L4" s="186"/>
      <c r="O4" s="193"/>
      <c r="P4" s="194" t="s">
        <v>186</v>
      </c>
      <c r="Q4" s="195">
        <v>0</v>
      </c>
      <c r="R4" s="86"/>
      <c r="S4" s="86"/>
      <c r="T4" s="187" t="s">
        <v>183</v>
      </c>
    </row>
    <row r="5" spans="1:20" ht="34.5" customHeight="1" thickBot="1">
      <c r="A5" s="238"/>
      <c r="B5" s="94"/>
      <c r="C5" s="101" t="s">
        <v>127</v>
      </c>
      <c r="D5" s="95" t="s">
        <v>23</v>
      </c>
      <c r="E5" s="95"/>
      <c r="F5" s="152"/>
      <c r="G5" s="16"/>
      <c r="H5" s="142"/>
      <c r="I5" s="96"/>
      <c r="J5" s="96"/>
      <c r="L5" s="186"/>
      <c r="N5" s="182"/>
      <c r="P5" s="188"/>
      <c r="Q5" s="195">
        <v>0</v>
      </c>
      <c r="R5" s="86"/>
      <c r="S5" s="86"/>
      <c r="T5" s="187" t="s">
        <v>184</v>
      </c>
    </row>
    <row r="6" spans="1:134" ht="48" customHeight="1" thickBot="1">
      <c r="A6" s="422" t="s">
        <v>141</v>
      </c>
      <c r="B6" s="425" t="s">
        <v>151</v>
      </c>
      <c r="C6" s="426"/>
      <c r="D6" s="426"/>
      <c r="E6" s="426"/>
      <c r="F6" s="426"/>
      <c r="G6" s="426"/>
      <c r="H6" s="426"/>
      <c r="I6" s="426"/>
      <c r="J6" s="427"/>
      <c r="L6" s="189"/>
      <c r="M6" s="190"/>
      <c r="N6" s="190"/>
      <c r="O6" s="190"/>
      <c r="P6" s="190"/>
      <c r="Q6" s="196">
        <v>0</v>
      </c>
      <c r="R6" s="191"/>
      <c r="S6" s="191"/>
      <c r="T6" s="192" t="s">
        <v>185</v>
      </c>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row>
    <row r="7" spans="1:134" ht="48" customHeight="1" thickBot="1">
      <c r="A7" s="423"/>
      <c r="B7" s="428" t="s">
        <v>152</v>
      </c>
      <c r="C7" s="429"/>
      <c r="D7" s="429"/>
      <c r="E7" s="429"/>
      <c r="F7" s="429"/>
      <c r="G7" s="429"/>
      <c r="H7" s="429"/>
      <c r="I7" s="429"/>
      <c r="J7" s="430"/>
      <c r="L7" s="168"/>
      <c r="M7" s="185">
        <f>M9+M10+M11+M12+M13+M14</f>
        <v>0</v>
      </c>
      <c r="N7" s="168"/>
      <c r="O7" s="168" t="s">
        <v>169</v>
      </c>
      <c r="P7" s="168"/>
      <c r="Q7" s="168"/>
      <c r="R7" s="169">
        <v>0</v>
      </c>
      <c r="S7" s="418" t="s">
        <v>158</v>
      </c>
      <c r="T7" s="419"/>
      <c r="U7" s="138"/>
      <c r="V7" s="138"/>
      <c r="W7" s="138"/>
      <c r="X7" s="138"/>
      <c r="Y7" s="138"/>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row>
    <row r="8" spans="1:134" ht="60" customHeight="1" thickBot="1">
      <c r="A8" s="424"/>
      <c r="B8" s="431" t="s">
        <v>153</v>
      </c>
      <c r="C8" s="432"/>
      <c r="D8" s="432"/>
      <c r="E8" s="432"/>
      <c r="F8" s="432"/>
      <c r="G8" s="432"/>
      <c r="H8" s="432"/>
      <c r="I8" s="432"/>
      <c r="J8" s="433"/>
      <c r="L8" s="158"/>
      <c r="M8" s="179">
        <v>3</v>
      </c>
      <c r="N8" s="158"/>
      <c r="O8" s="158" t="s">
        <v>161</v>
      </c>
      <c r="P8" s="158"/>
      <c r="Q8" s="158"/>
      <c r="R8" s="163">
        <v>0</v>
      </c>
      <c r="S8" s="455" t="s">
        <v>168</v>
      </c>
      <c r="T8" s="455"/>
      <c r="U8" s="138"/>
      <c r="V8" s="138"/>
      <c r="W8" s="138"/>
      <c r="X8" s="138"/>
      <c r="Y8" s="13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row>
    <row r="9" spans="1:134" ht="81.75" customHeight="1" thickBot="1">
      <c r="A9" s="434" t="s">
        <v>154</v>
      </c>
      <c r="B9" s="437" t="s">
        <v>155</v>
      </c>
      <c r="C9" s="438"/>
      <c r="D9" s="438"/>
      <c r="E9" s="438"/>
      <c r="F9" s="438"/>
      <c r="G9" s="438"/>
      <c r="H9" s="438"/>
      <c r="I9" s="438"/>
      <c r="J9" s="439"/>
      <c r="L9" s="158">
        <f>M9</f>
        <v>0</v>
      </c>
      <c r="M9" s="162">
        <v>0</v>
      </c>
      <c r="N9" s="158"/>
      <c r="O9" s="158" t="s">
        <v>164</v>
      </c>
      <c r="P9" s="158"/>
      <c r="Q9" s="158"/>
      <c r="R9" s="163">
        <v>0</v>
      </c>
      <c r="S9" s="454" t="s">
        <v>159</v>
      </c>
      <c r="T9" s="454"/>
      <c r="U9" s="138"/>
      <c r="V9" s="138"/>
      <c r="W9" s="138"/>
      <c r="X9" s="138"/>
      <c r="Y9" s="138"/>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row>
    <row r="10" spans="1:134" ht="33.75" customHeight="1" thickBot="1">
      <c r="A10" s="435"/>
      <c r="B10" s="440" t="s">
        <v>156</v>
      </c>
      <c r="C10" s="441"/>
      <c r="D10" s="441"/>
      <c r="E10" s="441"/>
      <c r="F10" s="441"/>
      <c r="G10" s="441"/>
      <c r="H10" s="441"/>
      <c r="I10" s="441"/>
      <c r="J10" s="442"/>
      <c r="L10" s="158">
        <f>(M9+M10)*M10</f>
        <v>0</v>
      </c>
      <c r="M10" s="162">
        <v>0</v>
      </c>
      <c r="N10" s="158"/>
      <c r="O10" s="158" t="s">
        <v>165</v>
      </c>
      <c r="P10" s="158"/>
      <c r="Q10" s="158"/>
      <c r="R10" s="163">
        <v>0</v>
      </c>
      <c r="S10" s="451" t="s">
        <v>176</v>
      </c>
      <c r="T10" s="451"/>
      <c r="U10" s="138"/>
      <c r="V10" s="138"/>
      <c r="W10" s="138"/>
      <c r="X10" s="138"/>
      <c r="Y10" s="138"/>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row>
    <row r="11" spans="1:134" ht="49.5" customHeight="1" thickBot="1">
      <c r="A11" s="436"/>
      <c r="B11" s="443" t="s">
        <v>157</v>
      </c>
      <c r="C11" s="444"/>
      <c r="D11" s="444"/>
      <c r="E11" s="444"/>
      <c r="F11" s="444"/>
      <c r="G11" s="444"/>
      <c r="H11" s="444"/>
      <c r="I11" s="444"/>
      <c r="J11" s="445"/>
      <c r="L11" s="158">
        <f>(M9+M10+M11)*M11</f>
        <v>0</v>
      </c>
      <c r="M11" s="162">
        <v>0</v>
      </c>
      <c r="N11" s="158"/>
      <c r="O11" s="158" t="s">
        <v>166</v>
      </c>
      <c r="P11" s="158"/>
      <c r="Q11" s="158"/>
      <c r="R11" s="163">
        <v>0</v>
      </c>
      <c r="S11" s="420" t="s">
        <v>160</v>
      </c>
      <c r="T11" s="421"/>
      <c r="U11" s="138"/>
      <c r="V11" s="138"/>
      <c r="W11" s="138"/>
      <c r="X11" s="138"/>
      <c r="Y11" s="138"/>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row>
    <row r="12" spans="1:25" ht="34.5" customHeight="1" thickBot="1">
      <c r="A12" s="239" t="s">
        <v>104</v>
      </c>
      <c r="B12" s="322"/>
      <c r="C12" s="323"/>
      <c r="D12" s="109"/>
      <c r="E12" s="109"/>
      <c r="F12" s="357" t="s">
        <v>125</v>
      </c>
      <c r="G12" s="357"/>
      <c r="H12" s="357"/>
      <c r="I12" s="357"/>
      <c r="J12" s="358"/>
      <c r="L12" s="158">
        <f>(M9+M10+M11+M12)*M12</f>
        <v>0</v>
      </c>
      <c r="M12" s="162">
        <v>0</v>
      </c>
      <c r="N12" s="177"/>
      <c r="O12" s="177" t="s">
        <v>167</v>
      </c>
      <c r="P12" s="158"/>
      <c r="Q12" s="158"/>
      <c r="R12" s="163">
        <v>0</v>
      </c>
      <c r="S12" s="159"/>
      <c r="T12" s="159" t="s">
        <v>162</v>
      </c>
      <c r="U12" s="139"/>
      <c r="V12" s="139"/>
      <c r="W12" s="139"/>
      <c r="X12" s="139"/>
      <c r="Y12" s="139"/>
    </row>
    <row r="13" spans="1:25" ht="57" customHeight="1" thickBot="1">
      <c r="A13" s="240" t="s">
        <v>124</v>
      </c>
      <c r="B13" s="324"/>
      <c r="C13" s="324"/>
      <c r="D13" s="110"/>
      <c r="E13" s="359" t="s">
        <v>126</v>
      </c>
      <c r="F13" s="359"/>
      <c r="G13" s="359"/>
      <c r="H13" s="359"/>
      <c r="I13" s="359"/>
      <c r="J13" s="360"/>
      <c r="K13" s="7"/>
      <c r="L13" s="158">
        <f>(M9+M10+M11+M12+M13)*M13</f>
        <v>0</v>
      </c>
      <c r="M13" s="178">
        <v>0</v>
      </c>
      <c r="N13" s="306" t="s">
        <v>190</v>
      </c>
      <c r="O13" s="307"/>
      <c r="P13" s="176" t="s">
        <v>189</v>
      </c>
      <c r="Q13" s="140">
        <f>R13/10.746</f>
        <v>0</v>
      </c>
      <c r="R13" s="161">
        <v>0</v>
      </c>
      <c r="S13" s="453" t="s">
        <v>173</v>
      </c>
      <c r="T13" s="453"/>
      <c r="U13" s="139"/>
      <c r="V13" s="139"/>
      <c r="W13" s="139"/>
      <c r="X13" s="139"/>
      <c r="Y13" s="139"/>
    </row>
    <row r="14" spans="1:134" s="4" customFormat="1" ht="51" customHeight="1" thickBot="1">
      <c r="A14" s="241" t="s">
        <v>123</v>
      </c>
      <c r="B14" s="333"/>
      <c r="C14" s="333"/>
      <c r="D14" s="98"/>
      <c r="E14" s="361" t="s">
        <v>22</v>
      </c>
      <c r="F14" s="361"/>
      <c r="G14" s="361"/>
      <c r="H14" s="361"/>
      <c r="I14" s="361"/>
      <c r="J14" s="362"/>
      <c r="K14" s="3"/>
      <c r="L14" s="158">
        <f>(M9+M10+M11+M12+M13+M14)*M14</f>
        <v>0</v>
      </c>
      <c r="M14" s="172">
        <v>0</v>
      </c>
      <c r="N14" s="306" t="s">
        <v>190</v>
      </c>
      <c r="O14" s="307"/>
      <c r="P14" s="160" t="s">
        <v>163</v>
      </c>
      <c r="Q14" s="140">
        <f>(SQRT(R14))*4/3.281</f>
        <v>0</v>
      </c>
      <c r="R14" s="161">
        <v>0</v>
      </c>
      <c r="S14" s="452" t="s">
        <v>172</v>
      </c>
      <c r="T14" s="452"/>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row>
    <row r="15" spans="1:134" s="4" customFormat="1" ht="54" customHeight="1" thickBot="1">
      <c r="A15" s="242" t="s">
        <v>112</v>
      </c>
      <c r="B15" s="167"/>
      <c r="C15" s="97"/>
      <c r="D15" s="363" t="s">
        <v>57</v>
      </c>
      <c r="E15" s="363"/>
      <c r="F15" s="363"/>
      <c r="G15" s="363"/>
      <c r="H15" s="363"/>
      <c r="I15" s="363"/>
      <c r="J15" s="364"/>
      <c r="K15" s="5"/>
      <c r="L15" s="170" t="s">
        <v>181</v>
      </c>
      <c r="M15" s="199">
        <f>ROUND((Q15*1000)/(415*0.8*SQRT(3))*1.25,0)</f>
        <v>0</v>
      </c>
      <c r="N15" s="331" t="s">
        <v>187</v>
      </c>
      <c r="O15" s="332"/>
      <c r="P15" s="160" t="s">
        <v>175</v>
      </c>
      <c r="Q15" s="201">
        <f>ROUND((235*Q13)/1000,0)</f>
        <v>0</v>
      </c>
      <c r="R15" s="338" t="s">
        <v>178</v>
      </c>
      <c r="S15" s="339"/>
      <c r="T15" s="340"/>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row>
    <row r="16" spans="1:134" s="4" customFormat="1" ht="61.5" customHeight="1" thickBot="1">
      <c r="A16" s="243" t="s">
        <v>110</v>
      </c>
      <c r="B16" s="111"/>
      <c r="C16" s="111" t="s">
        <v>111</v>
      </c>
      <c r="D16" s="112"/>
      <c r="E16" s="320" t="s">
        <v>56</v>
      </c>
      <c r="F16" s="320"/>
      <c r="G16" s="320"/>
      <c r="H16" s="320"/>
      <c r="I16" s="320"/>
      <c r="J16" s="321"/>
      <c r="K16" s="8"/>
      <c r="L16" s="180" t="s">
        <v>181</v>
      </c>
      <c r="M16" s="200">
        <f>ROUND((Q16*1000)/(415*0.8*SQRT(3))*1.125,0)</f>
        <v>0</v>
      </c>
      <c r="N16" s="341" t="s">
        <v>182</v>
      </c>
      <c r="O16" s="342"/>
      <c r="P16" s="181" t="s">
        <v>175</v>
      </c>
      <c r="Q16" s="202">
        <f>Q15+Q2</f>
        <v>0</v>
      </c>
      <c r="R16" s="343" t="s">
        <v>180</v>
      </c>
      <c r="S16" s="343"/>
      <c r="T16" s="344"/>
      <c r="U16" s="157"/>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row>
    <row r="17" spans="1:134" s="1" customFormat="1" ht="79.5" customHeight="1" thickBot="1">
      <c r="A17" s="334" t="s">
        <v>119</v>
      </c>
      <c r="B17" s="335"/>
      <c r="C17" s="88" t="s">
        <v>10</v>
      </c>
      <c r="D17" s="89" t="s">
        <v>11</v>
      </c>
      <c r="E17" s="92" t="s">
        <v>1</v>
      </c>
      <c r="F17" s="148" t="s">
        <v>2</v>
      </c>
      <c r="G17" s="102" t="s">
        <v>130</v>
      </c>
      <c r="H17" s="143" t="s">
        <v>145</v>
      </c>
      <c r="I17" s="90" t="s">
        <v>118</v>
      </c>
      <c r="J17" s="93" t="s">
        <v>147</v>
      </c>
      <c r="K17" s="336" t="s">
        <v>0</v>
      </c>
      <c r="L17" s="203"/>
      <c r="M17" s="204"/>
      <c r="N17" s="204"/>
      <c r="O17" s="204"/>
      <c r="P17" s="205" t="str">
        <f>IF(Q17&gt;=L2," Upgrade not required","Upgrade required")</f>
        <v> Upgrade not required</v>
      </c>
      <c r="Q17" s="184">
        <v>26</v>
      </c>
      <c r="R17" s="183">
        <v>0</v>
      </c>
      <c r="S17" s="347" t="s">
        <v>188</v>
      </c>
      <c r="T17" s="348"/>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row>
    <row r="18" spans="1:134" s="2" customFormat="1" ht="72.75" customHeight="1" thickBot="1">
      <c r="A18" s="334" t="s">
        <v>121</v>
      </c>
      <c r="B18" s="335"/>
      <c r="C18" s="91" t="s">
        <v>122</v>
      </c>
      <c r="D18" s="225" t="s">
        <v>120</v>
      </c>
      <c r="E18" s="226" t="s">
        <v>15</v>
      </c>
      <c r="F18" s="227" t="s">
        <v>16</v>
      </c>
      <c r="G18" s="228" t="s">
        <v>129</v>
      </c>
      <c r="H18" s="229" t="s">
        <v>146</v>
      </c>
      <c r="I18" s="228" t="s">
        <v>128</v>
      </c>
      <c r="J18" s="228" t="s">
        <v>148</v>
      </c>
      <c r="K18" s="337"/>
      <c r="L18" s="171"/>
      <c r="M18" s="171"/>
      <c r="N18" s="171"/>
      <c r="O18" s="171"/>
      <c r="P18" s="171"/>
      <c r="Q18" s="171"/>
      <c r="R18" s="171"/>
      <c r="S18" s="171"/>
      <c r="T18" s="171"/>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row>
    <row r="19" spans="1:134" s="2" customFormat="1" ht="72.75" customHeight="1" thickBot="1">
      <c r="A19" s="221">
        <v>1</v>
      </c>
      <c r="B19" s="219" t="s">
        <v>192</v>
      </c>
      <c r="C19" s="220" t="s">
        <v>193</v>
      </c>
      <c r="D19" s="302"/>
      <c r="E19" s="295"/>
      <c r="F19" s="295"/>
      <c r="G19" s="295"/>
      <c r="H19" s="303"/>
      <c r="I19" s="304"/>
      <c r="J19" s="305"/>
      <c r="K19" s="6"/>
      <c r="L19" s="171"/>
      <c r="M19" s="171"/>
      <c r="N19" s="171"/>
      <c r="O19" s="171"/>
      <c r="P19" s="171"/>
      <c r="Q19" s="171"/>
      <c r="R19" s="171"/>
      <c r="S19" s="171"/>
      <c r="T19" s="171"/>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row>
    <row r="20" spans="1:134" s="20" customFormat="1" ht="298.5" customHeight="1">
      <c r="A20" s="385">
        <v>1.1</v>
      </c>
      <c r="B20" s="383" t="s">
        <v>150</v>
      </c>
      <c r="C20" s="414" t="s">
        <v>106</v>
      </c>
      <c r="D20" s="301" t="s">
        <v>25</v>
      </c>
      <c r="E20" s="297" t="s">
        <v>14</v>
      </c>
      <c r="F20" s="297">
        <v>1</v>
      </c>
      <c r="G20" s="297">
        <v>10000</v>
      </c>
      <c r="H20" s="299">
        <f>F20*G20</f>
        <v>10000</v>
      </c>
      <c r="I20" s="300"/>
      <c r="J20" s="300"/>
      <c r="K20" s="18"/>
      <c r="L20" s="19"/>
      <c r="M20" s="19"/>
      <c r="N20" s="173"/>
      <c r="O20" s="173"/>
      <c r="P20" s="173"/>
      <c r="Q20" s="174"/>
      <c r="R20" s="174"/>
      <c r="S20" s="345"/>
      <c r="T20" s="345"/>
      <c r="U20" s="345"/>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row>
    <row r="21" spans="1:134" s="20" customFormat="1" ht="373.5" customHeight="1" thickBot="1">
      <c r="A21" s="386"/>
      <c r="B21" s="383"/>
      <c r="C21" s="398"/>
      <c r="D21" s="298"/>
      <c r="E21" s="297"/>
      <c r="F21" s="297"/>
      <c r="G21" s="297"/>
      <c r="H21" s="299"/>
      <c r="I21" s="300"/>
      <c r="J21" s="300"/>
      <c r="K21" s="18"/>
      <c r="L21" s="19"/>
      <c r="M21" s="19"/>
      <c r="N21" s="174"/>
      <c r="O21" s="175"/>
      <c r="P21" s="175"/>
      <c r="Q21" s="175"/>
      <c r="R21" s="174"/>
      <c r="S21" s="346"/>
      <c r="T21" s="346"/>
      <c r="U21" s="346"/>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row>
    <row r="22" spans="1:134" s="20" customFormat="1" ht="84" customHeight="1" thickBot="1">
      <c r="A22" s="221">
        <v>2</v>
      </c>
      <c r="B22" s="232" t="s">
        <v>194</v>
      </c>
      <c r="C22" s="233" t="s">
        <v>195</v>
      </c>
      <c r="D22" s="294"/>
      <c r="E22" s="92"/>
      <c r="F22" s="148"/>
      <c r="G22" s="92"/>
      <c r="H22" s="148"/>
      <c r="I22" s="92"/>
      <c r="J22" s="93"/>
      <c r="K22" s="18"/>
      <c r="L22" s="19"/>
      <c r="M22" s="19"/>
      <c r="N22" s="174"/>
      <c r="O22" s="175"/>
      <c r="P22" s="175"/>
      <c r="Q22" s="175"/>
      <c r="R22" s="174"/>
      <c r="S22" s="174"/>
      <c r="T22" s="174"/>
      <c r="U22" s="174"/>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row>
    <row r="23" spans="1:134" s="20" customFormat="1" ht="409.5" customHeight="1" thickBot="1">
      <c r="A23" s="244">
        <v>2.1</v>
      </c>
      <c r="B23" s="209" t="s">
        <v>131</v>
      </c>
      <c r="C23" s="222" t="s">
        <v>132</v>
      </c>
      <c r="D23" s="217" t="s">
        <v>25</v>
      </c>
      <c r="E23" s="297" t="s">
        <v>14</v>
      </c>
      <c r="F23" s="211">
        <f>F20</f>
        <v>1</v>
      </c>
      <c r="G23" s="212">
        <v>3800</v>
      </c>
      <c r="H23" s="211">
        <f>F23*G23</f>
        <v>3800</v>
      </c>
      <c r="I23" s="297"/>
      <c r="J23" s="297"/>
      <c r="K23" s="25"/>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row>
    <row r="24" spans="1:134" s="20" customFormat="1" ht="57" customHeight="1" thickBot="1">
      <c r="A24" s="221">
        <v>3</v>
      </c>
      <c r="B24" s="232" t="s">
        <v>196</v>
      </c>
      <c r="C24" s="234" t="s">
        <v>197</v>
      </c>
      <c r="D24" s="294"/>
      <c r="E24" s="295"/>
      <c r="F24" s="148"/>
      <c r="G24" s="92"/>
      <c r="H24" s="148"/>
      <c r="I24" s="295"/>
      <c r="J24" s="296"/>
      <c r="K24" s="223"/>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row>
    <row r="25" spans="1:134" s="20" customFormat="1" ht="50.25" customHeight="1">
      <c r="A25" s="224">
        <v>3.1</v>
      </c>
      <c r="B25" s="309" t="s">
        <v>42</v>
      </c>
      <c r="C25" s="415" t="s">
        <v>43</v>
      </c>
      <c r="D25" s="216">
        <f>L9</f>
        <v>0</v>
      </c>
      <c r="E25" s="311" t="s">
        <v>14</v>
      </c>
      <c r="F25" s="313">
        <f>M9+M10</f>
        <v>0</v>
      </c>
      <c r="G25" s="311">
        <f>3600*-0.05+3600</f>
        <v>3420</v>
      </c>
      <c r="H25" s="313">
        <f aca="true" t="shared" si="0" ref="H25:H77">F25*G25</f>
        <v>0</v>
      </c>
      <c r="I25" s="311"/>
      <c r="J25" s="311"/>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row>
    <row r="26" spans="1:134" s="20" customFormat="1" ht="71.25" customHeight="1">
      <c r="A26" s="224"/>
      <c r="B26" s="309"/>
      <c r="C26" s="415"/>
      <c r="D26" s="21">
        <f>L10</f>
        <v>0</v>
      </c>
      <c r="E26" s="311"/>
      <c r="F26" s="313"/>
      <c r="G26" s="311"/>
      <c r="H26" s="313"/>
      <c r="I26" s="311"/>
      <c r="J26" s="311"/>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row>
    <row r="27" spans="1:134" s="20" customFormat="1" ht="119.25" customHeight="1">
      <c r="A27" s="224">
        <v>3.2</v>
      </c>
      <c r="B27" s="23" t="s">
        <v>44</v>
      </c>
      <c r="C27" s="26" t="s">
        <v>45</v>
      </c>
      <c r="D27" s="21">
        <f>L11</f>
        <v>0</v>
      </c>
      <c r="E27" s="22" t="s">
        <v>14</v>
      </c>
      <c r="F27" s="145">
        <f>M11</f>
        <v>0</v>
      </c>
      <c r="G27" s="22">
        <f>2700*-0.05+2700</f>
        <v>2565</v>
      </c>
      <c r="H27" s="145">
        <f t="shared" si="0"/>
        <v>0</v>
      </c>
      <c r="I27" s="24"/>
      <c r="J27" s="24"/>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row>
    <row r="28" spans="1:134" s="20" customFormat="1" ht="82.5" customHeight="1">
      <c r="A28" s="224">
        <v>3.3</v>
      </c>
      <c r="B28" s="308" t="s">
        <v>46</v>
      </c>
      <c r="C28" s="416" t="s">
        <v>47</v>
      </c>
      <c r="D28" s="21">
        <f>L12</f>
        <v>0</v>
      </c>
      <c r="E28" s="310" t="s">
        <v>14</v>
      </c>
      <c r="F28" s="312">
        <f>M12</f>
        <v>0</v>
      </c>
      <c r="G28" s="310">
        <f>1800*-0.05+1800</f>
        <v>1710</v>
      </c>
      <c r="H28" s="312">
        <f t="shared" si="0"/>
        <v>0</v>
      </c>
      <c r="I28" s="310"/>
      <c r="J28" s="310"/>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row>
    <row r="29" spans="1:134" s="20" customFormat="1" ht="52.5" customHeight="1" thickBot="1">
      <c r="A29" s="224"/>
      <c r="B29" s="309"/>
      <c r="C29" s="417"/>
      <c r="D29" s="108">
        <f>L13</f>
        <v>0</v>
      </c>
      <c r="E29" s="311"/>
      <c r="F29" s="313"/>
      <c r="G29" s="311"/>
      <c r="H29" s="313"/>
      <c r="I29" s="311"/>
      <c r="J29" s="311"/>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row>
    <row r="30" spans="1:134" s="28" customFormat="1" ht="96" customHeight="1" thickBot="1">
      <c r="A30" s="221">
        <v>4</v>
      </c>
      <c r="B30" s="288" t="s">
        <v>198</v>
      </c>
      <c r="C30" s="291" t="s">
        <v>199</v>
      </c>
      <c r="D30" s="292"/>
      <c r="E30" s="293"/>
      <c r="F30" s="148"/>
      <c r="G30" s="92"/>
      <c r="H30" s="148"/>
      <c r="I30" s="269"/>
      <c r="J30" s="270"/>
      <c r="K30" s="19"/>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row>
    <row r="31" spans="1:134" s="28" customFormat="1" ht="214.5" customHeight="1">
      <c r="A31" s="224">
        <v>4.1</v>
      </c>
      <c r="B31" s="287" t="s">
        <v>208</v>
      </c>
      <c r="C31" s="218" t="s">
        <v>209</v>
      </c>
      <c r="D31" s="387" t="s">
        <v>58</v>
      </c>
      <c r="E31" s="210" t="s">
        <v>13</v>
      </c>
      <c r="F31" s="144">
        <v>1</v>
      </c>
      <c r="G31" s="210">
        <f>1800*-0.05+1800</f>
        <v>1710</v>
      </c>
      <c r="H31" s="144">
        <f>F31*G31</f>
        <v>1710</v>
      </c>
      <c r="I31" s="279"/>
      <c r="J31" s="279"/>
      <c r="K31" s="19"/>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row>
    <row r="32" spans="1:134" s="28" customFormat="1" ht="206.25" customHeight="1" thickBot="1">
      <c r="A32" s="224">
        <v>4.2</v>
      </c>
      <c r="B32" s="53" t="s">
        <v>211</v>
      </c>
      <c r="C32" s="54" t="s">
        <v>210</v>
      </c>
      <c r="D32" s="388"/>
      <c r="E32" s="55" t="s">
        <v>13</v>
      </c>
      <c r="F32" s="146">
        <v>1</v>
      </c>
      <c r="G32" s="55">
        <f>1800*-0.05+1800</f>
        <v>1710</v>
      </c>
      <c r="H32" s="146">
        <f t="shared" si="0"/>
        <v>1710</v>
      </c>
      <c r="I32" s="56"/>
      <c r="J32" s="56"/>
      <c r="K32" s="19"/>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row>
    <row r="33" spans="1:134" s="28" customFormat="1" ht="82.5" customHeight="1" thickBot="1">
      <c r="A33" s="221">
        <v>5</v>
      </c>
      <c r="B33" s="288" t="s">
        <v>201</v>
      </c>
      <c r="C33" s="236" t="s">
        <v>200</v>
      </c>
      <c r="D33" s="290"/>
      <c r="E33" s="92"/>
      <c r="F33" s="148"/>
      <c r="G33" s="92"/>
      <c r="H33" s="148"/>
      <c r="I33" s="269"/>
      <c r="J33" s="270"/>
      <c r="K33" s="19"/>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row>
    <row r="34" spans="1:134" s="28" customFormat="1" ht="258.75" customHeight="1">
      <c r="A34" s="385">
        <v>5.1</v>
      </c>
      <c r="B34" s="402" t="s">
        <v>51</v>
      </c>
      <c r="C34" s="380" t="s">
        <v>12</v>
      </c>
      <c r="D34" s="289" t="s">
        <v>170</v>
      </c>
      <c r="E34" s="365" t="s">
        <v>13</v>
      </c>
      <c r="F34" s="384">
        <v>1</v>
      </c>
      <c r="G34" s="365">
        <v>6000</v>
      </c>
      <c r="H34" s="313">
        <f t="shared" si="0"/>
        <v>6000</v>
      </c>
      <c r="I34" s="365"/>
      <c r="J34" s="365"/>
      <c r="K34" s="19"/>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row>
    <row r="35" spans="1:134" s="28" customFormat="1" ht="248.25" customHeight="1" thickBot="1">
      <c r="A35" s="386"/>
      <c r="B35" s="403"/>
      <c r="C35" s="381"/>
      <c r="D35" s="286" t="s">
        <v>171</v>
      </c>
      <c r="E35" s="310"/>
      <c r="F35" s="312"/>
      <c r="G35" s="310"/>
      <c r="H35" s="313"/>
      <c r="I35" s="310"/>
      <c r="J35" s="310"/>
      <c r="K35" s="19"/>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row>
    <row r="36" spans="1:134" s="20" customFormat="1" ht="64.5" customHeight="1" thickBot="1">
      <c r="A36" s="221">
        <v>6</v>
      </c>
      <c r="B36" s="288" t="s">
        <v>202</v>
      </c>
      <c r="C36" s="236" t="s">
        <v>203</v>
      </c>
      <c r="D36" s="268"/>
      <c r="E36" s="92"/>
      <c r="F36" s="148"/>
      <c r="G36" s="92"/>
      <c r="H36" s="148"/>
      <c r="I36" s="269"/>
      <c r="J36" s="270"/>
      <c r="K36" s="27"/>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row>
    <row r="37" spans="1:134" s="20" customFormat="1" ht="172.5" customHeight="1" thickBot="1">
      <c r="A37" s="224">
        <v>6.1</v>
      </c>
      <c r="B37" s="287" t="s">
        <v>8</v>
      </c>
      <c r="C37" s="218" t="s">
        <v>9</v>
      </c>
      <c r="D37" s="216" t="s">
        <v>21</v>
      </c>
      <c r="E37" s="210" t="s">
        <v>13</v>
      </c>
      <c r="F37" s="144">
        <v>1</v>
      </c>
      <c r="G37" s="210">
        <v>3700</v>
      </c>
      <c r="H37" s="144">
        <f t="shared" si="0"/>
        <v>3700</v>
      </c>
      <c r="I37" s="279"/>
      <c r="J37" s="279"/>
      <c r="K37" s="27"/>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row>
    <row r="38" spans="1:134" s="20" customFormat="1" ht="87" customHeight="1" thickBot="1">
      <c r="A38" s="221">
        <v>7</v>
      </c>
      <c r="B38" s="230" t="s">
        <v>204</v>
      </c>
      <c r="C38" s="231" t="s">
        <v>205</v>
      </c>
      <c r="D38" s="283"/>
      <c r="E38" s="257"/>
      <c r="F38" s="284"/>
      <c r="G38" s="257"/>
      <c r="H38" s="284"/>
      <c r="I38" s="285"/>
      <c r="J38" s="285"/>
      <c r="K38" s="27"/>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row>
    <row r="39" spans="1:153" s="43" customFormat="1" ht="171.75" customHeight="1" thickBot="1">
      <c r="A39" s="245">
        <v>7.1</v>
      </c>
      <c r="B39" s="53" t="s">
        <v>103</v>
      </c>
      <c r="C39" s="54" t="s">
        <v>59</v>
      </c>
      <c r="D39" s="108" t="s">
        <v>77</v>
      </c>
      <c r="E39" s="55" t="s">
        <v>14</v>
      </c>
      <c r="F39" s="146">
        <f>R7+R8+R11+M7+M8-M10</f>
        <v>3</v>
      </c>
      <c r="G39" s="55">
        <v>250</v>
      </c>
      <c r="H39" s="146">
        <f t="shared" si="0"/>
        <v>750</v>
      </c>
      <c r="I39" s="56"/>
      <c r="J39" s="55"/>
      <c r="K39" s="30" t="s">
        <v>27</v>
      </c>
      <c r="L39" s="31"/>
      <c r="M39" s="32"/>
      <c r="N39" s="33"/>
      <c r="O39" s="34"/>
      <c r="P39" s="34"/>
      <c r="Q39" s="33"/>
      <c r="R39" s="35"/>
      <c r="S39" s="31"/>
      <c r="T39" s="32"/>
      <c r="U39" s="33"/>
      <c r="V39" s="33"/>
      <c r="W39" s="34"/>
      <c r="X39" s="34"/>
      <c r="Y39" s="33"/>
      <c r="Z39" s="35"/>
      <c r="AA39" s="31"/>
      <c r="AB39" s="32"/>
      <c r="AC39" s="33"/>
      <c r="AD39" s="33"/>
      <c r="AE39" s="34"/>
      <c r="AF39" s="34"/>
      <c r="AG39" s="33"/>
      <c r="AH39" s="35"/>
      <c r="AI39" s="31"/>
      <c r="AJ39" s="32"/>
      <c r="AK39" s="33"/>
      <c r="AL39" s="33"/>
      <c r="AM39" s="34"/>
      <c r="AN39" s="34"/>
      <c r="AO39" s="33"/>
      <c r="AP39" s="35"/>
      <c r="AQ39" s="31"/>
      <c r="AR39" s="32"/>
      <c r="AS39" s="33"/>
      <c r="AT39" s="33"/>
      <c r="AU39" s="34"/>
      <c r="AV39" s="34"/>
      <c r="AW39" s="33"/>
      <c r="AX39" s="35"/>
      <c r="AY39" s="31"/>
      <c r="AZ39" s="32"/>
      <c r="BA39" s="33"/>
      <c r="BB39" s="33"/>
      <c r="BC39" s="34"/>
      <c r="BD39" s="34"/>
      <c r="BE39" s="33"/>
      <c r="BF39" s="35"/>
      <c r="BG39" s="31"/>
      <c r="BH39" s="32"/>
      <c r="BI39" s="33"/>
      <c r="BJ39" s="33"/>
      <c r="BK39" s="34"/>
      <c r="BL39" s="34"/>
      <c r="BM39" s="33"/>
      <c r="BN39" s="35"/>
      <c r="BO39" s="31"/>
      <c r="BP39" s="32"/>
      <c r="BQ39" s="33"/>
      <c r="BR39" s="33"/>
      <c r="BS39" s="34"/>
      <c r="BT39" s="34"/>
      <c r="BU39" s="33"/>
      <c r="BV39" s="35"/>
      <c r="BW39" s="31"/>
      <c r="BX39" s="32"/>
      <c r="BY39" s="33"/>
      <c r="BZ39" s="33"/>
      <c r="CA39" s="34"/>
      <c r="CB39" s="34"/>
      <c r="CC39" s="33"/>
      <c r="CD39" s="35"/>
      <c r="CE39" s="31"/>
      <c r="CF39" s="32"/>
      <c r="CG39" s="33"/>
      <c r="CH39" s="33"/>
      <c r="CI39" s="34"/>
      <c r="CJ39" s="34"/>
      <c r="CK39" s="33"/>
      <c r="CL39" s="35"/>
      <c r="CM39" s="31"/>
      <c r="CN39" s="32"/>
      <c r="CO39" s="33"/>
      <c r="CP39" s="33"/>
      <c r="CQ39" s="34"/>
      <c r="CR39" s="34"/>
      <c r="CS39" s="33"/>
      <c r="CT39" s="35"/>
      <c r="CU39" s="31"/>
      <c r="CV39" s="32"/>
      <c r="CW39" s="33"/>
      <c r="CX39" s="33"/>
      <c r="CY39" s="34"/>
      <c r="CZ39" s="34"/>
      <c r="DA39" s="33"/>
      <c r="DB39" s="35"/>
      <c r="DC39" s="31"/>
      <c r="DD39" s="32"/>
      <c r="DE39" s="33"/>
      <c r="DF39" s="33"/>
      <c r="DG39" s="34"/>
      <c r="DH39" s="34"/>
      <c r="DI39" s="33"/>
      <c r="DJ39" s="35"/>
      <c r="DK39" s="31"/>
      <c r="DL39" s="32"/>
      <c r="DM39" s="33"/>
      <c r="DN39" s="33"/>
      <c r="DO39" s="34"/>
      <c r="DP39" s="34"/>
      <c r="DQ39" s="33"/>
      <c r="DR39" s="35"/>
      <c r="DS39" s="31"/>
      <c r="DT39" s="32"/>
      <c r="DU39" s="33"/>
      <c r="DV39" s="33"/>
      <c r="DW39" s="34"/>
      <c r="DX39" s="34"/>
      <c r="DY39" s="33"/>
      <c r="DZ39" s="35"/>
      <c r="EA39" s="31"/>
      <c r="EB39" s="32"/>
      <c r="EC39" s="33"/>
      <c r="ED39" s="33"/>
      <c r="EE39" s="36"/>
      <c r="EF39" s="37"/>
      <c r="EG39" s="38"/>
      <c r="EH39" s="39"/>
      <c r="EI39" s="40"/>
      <c r="EJ39" s="41"/>
      <c r="EK39" s="42"/>
      <c r="EL39" s="42"/>
      <c r="EM39" s="37"/>
      <c r="EN39" s="37"/>
      <c r="EO39" s="38"/>
      <c r="EP39" s="39"/>
      <c r="EQ39" s="40"/>
      <c r="ER39" s="41"/>
      <c r="ES39" s="42"/>
      <c r="ET39" s="42"/>
      <c r="EU39" s="37"/>
      <c r="EV39" s="37"/>
      <c r="EW39" s="38"/>
    </row>
    <row r="40" spans="1:153" s="43" customFormat="1" ht="86.25" customHeight="1" thickBot="1">
      <c r="A40" s="237">
        <v>8</v>
      </c>
      <c r="B40" s="235" t="s">
        <v>206</v>
      </c>
      <c r="C40" s="236" t="s">
        <v>207</v>
      </c>
      <c r="D40" s="268"/>
      <c r="E40" s="92"/>
      <c r="F40" s="148"/>
      <c r="G40" s="92"/>
      <c r="H40" s="148"/>
      <c r="I40" s="269"/>
      <c r="J40" s="93"/>
      <c r="K40" s="35"/>
      <c r="L40" s="31"/>
      <c r="M40" s="32"/>
      <c r="N40" s="33"/>
      <c r="O40" s="34"/>
      <c r="P40" s="34"/>
      <c r="Q40" s="33"/>
      <c r="R40" s="35"/>
      <c r="S40" s="31"/>
      <c r="T40" s="32"/>
      <c r="U40" s="33"/>
      <c r="V40" s="33"/>
      <c r="W40" s="34"/>
      <c r="X40" s="34"/>
      <c r="Y40" s="33"/>
      <c r="Z40" s="35"/>
      <c r="AA40" s="31"/>
      <c r="AB40" s="32"/>
      <c r="AC40" s="33"/>
      <c r="AD40" s="33"/>
      <c r="AE40" s="34"/>
      <c r="AF40" s="34"/>
      <c r="AG40" s="33"/>
      <c r="AH40" s="35"/>
      <c r="AI40" s="31"/>
      <c r="AJ40" s="32"/>
      <c r="AK40" s="33"/>
      <c r="AL40" s="33"/>
      <c r="AM40" s="34"/>
      <c r="AN40" s="34"/>
      <c r="AO40" s="33"/>
      <c r="AP40" s="35"/>
      <c r="AQ40" s="31"/>
      <c r="AR40" s="32"/>
      <c r="AS40" s="33"/>
      <c r="AT40" s="33"/>
      <c r="AU40" s="34"/>
      <c r="AV40" s="34"/>
      <c r="AW40" s="33"/>
      <c r="AX40" s="35"/>
      <c r="AY40" s="31"/>
      <c r="AZ40" s="32"/>
      <c r="BA40" s="33"/>
      <c r="BB40" s="33"/>
      <c r="BC40" s="34"/>
      <c r="BD40" s="34"/>
      <c r="BE40" s="33"/>
      <c r="BF40" s="35"/>
      <c r="BG40" s="31"/>
      <c r="BH40" s="32"/>
      <c r="BI40" s="33"/>
      <c r="BJ40" s="33"/>
      <c r="BK40" s="34"/>
      <c r="BL40" s="34"/>
      <c r="BM40" s="33"/>
      <c r="BN40" s="35"/>
      <c r="BO40" s="31"/>
      <c r="BP40" s="32"/>
      <c r="BQ40" s="33"/>
      <c r="BR40" s="33"/>
      <c r="BS40" s="34"/>
      <c r="BT40" s="34"/>
      <c r="BU40" s="33"/>
      <c r="BV40" s="35"/>
      <c r="BW40" s="31"/>
      <c r="BX40" s="32"/>
      <c r="BY40" s="33"/>
      <c r="BZ40" s="33"/>
      <c r="CA40" s="34"/>
      <c r="CB40" s="34"/>
      <c r="CC40" s="33"/>
      <c r="CD40" s="35"/>
      <c r="CE40" s="31"/>
      <c r="CF40" s="32"/>
      <c r="CG40" s="33"/>
      <c r="CH40" s="33"/>
      <c r="CI40" s="34"/>
      <c r="CJ40" s="34"/>
      <c r="CK40" s="33"/>
      <c r="CL40" s="35"/>
      <c r="CM40" s="31"/>
      <c r="CN40" s="32"/>
      <c r="CO40" s="33"/>
      <c r="CP40" s="33"/>
      <c r="CQ40" s="34"/>
      <c r="CR40" s="34"/>
      <c r="CS40" s="33"/>
      <c r="CT40" s="35"/>
      <c r="CU40" s="31"/>
      <c r="CV40" s="32"/>
      <c r="CW40" s="33"/>
      <c r="CX40" s="33"/>
      <c r="CY40" s="34"/>
      <c r="CZ40" s="34"/>
      <c r="DA40" s="33"/>
      <c r="DB40" s="35"/>
      <c r="DC40" s="31"/>
      <c r="DD40" s="32"/>
      <c r="DE40" s="33"/>
      <c r="DF40" s="33"/>
      <c r="DG40" s="34"/>
      <c r="DH40" s="34"/>
      <c r="DI40" s="33"/>
      <c r="DJ40" s="35"/>
      <c r="DK40" s="31"/>
      <c r="DL40" s="32"/>
      <c r="DM40" s="33"/>
      <c r="DN40" s="33"/>
      <c r="DO40" s="34"/>
      <c r="DP40" s="34"/>
      <c r="DQ40" s="33"/>
      <c r="DR40" s="35"/>
      <c r="DS40" s="31"/>
      <c r="DT40" s="32"/>
      <c r="DU40" s="33"/>
      <c r="DV40" s="33"/>
      <c r="DW40" s="34"/>
      <c r="DX40" s="34"/>
      <c r="DY40" s="33"/>
      <c r="DZ40" s="35"/>
      <c r="EA40" s="31"/>
      <c r="EB40" s="32"/>
      <c r="EC40" s="33"/>
      <c r="ED40" s="33"/>
      <c r="EE40" s="34"/>
      <c r="EF40" s="34"/>
      <c r="EG40" s="33"/>
      <c r="EH40" s="35"/>
      <c r="EI40" s="31"/>
      <c r="EJ40" s="32"/>
      <c r="EK40" s="33"/>
      <c r="EL40" s="33"/>
      <c r="EM40" s="34"/>
      <c r="EN40" s="34"/>
      <c r="EO40" s="33"/>
      <c r="EP40" s="35"/>
      <c r="EQ40" s="31"/>
      <c r="ER40" s="32"/>
      <c r="ES40" s="33"/>
      <c r="ET40" s="33"/>
      <c r="EU40" s="34"/>
      <c r="EV40" s="34"/>
      <c r="EW40" s="33"/>
    </row>
    <row r="41" spans="1:134" s="28" customFormat="1" ht="222.75" customHeight="1">
      <c r="A41" s="206">
        <v>8.1</v>
      </c>
      <c r="B41" s="116" t="s">
        <v>78</v>
      </c>
      <c r="C41" s="117" t="s">
        <v>82</v>
      </c>
      <c r="D41" s="377" t="s">
        <v>36</v>
      </c>
      <c r="E41" s="118" t="s">
        <v>14</v>
      </c>
      <c r="F41" s="147">
        <f>((R7+R11+R12)*2)+R9+R10+R17</f>
        <v>0</v>
      </c>
      <c r="G41" s="118">
        <v>120</v>
      </c>
      <c r="H41" s="147">
        <f t="shared" si="0"/>
        <v>0</v>
      </c>
      <c r="I41" s="119"/>
      <c r="J41" s="120"/>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row>
    <row r="42" spans="1:134" s="28" customFormat="1" ht="108.75" customHeight="1">
      <c r="A42" s="207">
        <v>8.2</v>
      </c>
      <c r="B42" s="121" t="s">
        <v>79</v>
      </c>
      <c r="C42" s="44" t="s">
        <v>41</v>
      </c>
      <c r="D42" s="378"/>
      <c r="E42" s="22" t="s">
        <v>3</v>
      </c>
      <c r="F42" s="145">
        <f>R8*2</f>
        <v>0</v>
      </c>
      <c r="G42" s="22">
        <v>160</v>
      </c>
      <c r="H42" s="145">
        <f t="shared" si="0"/>
        <v>0</v>
      </c>
      <c r="I42" s="24"/>
      <c r="J42" s="122"/>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row>
    <row r="43" spans="1:134" s="20" customFormat="1" ht="141.75" customHeight="1">
      <c r="A43" s="207">
        <v>8.3</v>
      </c>
      <c r="B43" s="121" t="s">
        <v>80</v>
      </c>
      <c r="C43" s="45" t="s">
        <v>83</v>
      </c>
      <c r="D43" s="379"/>
      <c r="E43" s="22" t="s">
        <v>14</v>
      </c>
      <c r="F43" s="145">
        <f>R9</f>
        <v>0</v>
      </c>
      <c r="G43" s="22">
        <v>65</v>
      </c>
      <c r="H43" s="145">
        <f t="shared" si="0"/>
        <v>0</v>
      </c>
      <c r="I43" s="24"/>
      <c r="J43" s="122"/>
      <c r="K43" s="27"/>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row>
    <row r="44" spans="1:134" s="20" customFormat="1" ht="225.75" customHeight="1" thickBot="1">
      <c r="A44" s="207">
        <v>8.4</v>
      </c>
      <c r="B44" s="247" t="s">
        <v>81</v>
      </c>
      <c r="C44" s="54" t="s">
        <v>84</v>
      </c>
      <c r="D44" s="281" t="s">
        <v>20</v>
      </c>
      <c r="E44" s="55" t="s">
        <v>14</v>
      </c>
      <c r="F44" s="156">
        <f>ROUND((Q14/5)+8,0)</f>
        <v>8</v>
      </c>
      <c r="G44" s="55">
        <v>130</v>
      </c>
      <c r="H44" s="146">
        <f>F44*G44</f>
        <v>1040</v>
      </c>
      <c r="I44" s="56"/>
      <c r="J44" s="126"/>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row>
    <row r="45" spans="1:134" s="20" customFormat="1" ht="120" customHeight="1" thickBot="1">
      <c r="A45" s="237">
        <v>9</v>
      </c>
      <c r="B45" s="252" t="s">
        <v>212</v>
      </c>
      <c r="C45" s="282" t="s">
        <v>213</v>
      </c>
      <c r="D45" s="268"/>
      <c r="E45" s="92"/>
      <c r="F45" s="148"/>
      <c r="G45" s="92"/>
      <c r="H45" s="148"/>
      <c r="I45" s="269"/>
      <c r="J45" s="270"/>
      <c r="K45" s="27"/>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row>
    <row r="46" spans="1:134" s="20" customFormat="1" ht="120" customHeight="1">
      <c r="A46" s="207">
        <v>9.1</v>
      </c>
      <c r="B46" s="249" t="s">
        <v>133</v>
      </c>
      <c r="C46" s="250" t="s">
        <v>138</v>
      </c>
      <c r="D46" s="216" t="s">
        <v>36</v>
      </c>
      <c r="E46" s="210" t="s">
        <v>14</v>
      </c>
      <c r="F46" s="144">
        <f>R7+R8+R11</f>
        <v>0</v>
      </c>
      <c r="G46" s="210">
        <v>215</v>
      </c>
      <c r="H46" s="144">
        <f t="shared" si="0"/>
        <v>0</v>
      </c>
      <c r="I46" s="279"/>
      <c r="J46" s="280"/>
      <c r="K46" s="27"/>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row>
    <row r="47" spans="1:11" s="47" customFormat="1" ht="178.5" customHeight="1">
      <c r="A47" s="207">
        <v>9.2</v>
      </c>
      <c r="B47" s="121" t="s">
        <v>134</v>
      </c>
      <c r="C47" s="44" t="s">
        <v>137</v>
      </c>
      <c r="D47" s="21" t="s">
        <v>86</v>
      </c>
      <c r="E47" s="22" t="s">
        <v>14</v>
      </c>
      <c r="F47" s="145">
        <f>R9</f>
        <v>0</v>
      </c>
      <c r="G47" s="22">
        <v>230</v>
      </c>
      <c r="H47" s="145">
        <f t="shared" si="0"/>
        <v>0</v>
      </c>
      <c r="I47" s="46"/>
      <c r="J47" s="123"/>
      <c r="K47" s="113"/>
    </row>
    <row r="48" spans="1:11" s="49" customFormat="1" ht="149.25" customHeight="1" thickBot="1">
      <c r="A48" s="207">
        <v>9.3</v>
      </c>
      <c r="B48" s="121" t="s">
        <v>135</v>
      </c>
      <c r="C48" s="44" t="s">
        <v>136</v>
      </c>
      <c r="D48" s="21" t="s">
        <v>85</v>
      </c>
      <c r="E48" s="22" t="s">
        <v>14</v>
      </c>
      <c r="F48" s="145">
        <f>R11</f>
        <v>0</v>
      </c>
      <c r="G48" s="22">
        <f>380-20</f>
        <v>360</v>
      </c>
      <c r="H48" s="145">
        <f t="shared" si="0"/>
        <v>0</v>
      </c>
      <c r="I48" s="48"/>
      <c r="J48" s="124"/>
      <c r="K48" s="114"/>
    </row>
    <row r="49" spans="1:134" s="20" customFormat="1" ht="297" customHeight="1" thickBot="1">
      <c r="A49" s="207">
        <v>9.4</v>
      </c>
      <c r="B49" s="125" t="s">
        <v>64</v>
      </c>
      <c r="C49" s="276" t="s">
        <v>66</v>
      </c>
      <c r="D49" s="108" t="s">
        <v>65</v>
      </c>
      <c r="E49" s="55" t="s">
        <v>14</v>
      </c>
      <c r="F49" s="146">
        <f>R9+R11</f>
        <v>0</v>
      </c>
      <c r="G49" s="55">
        <f>800-40</f>
        <v>760</v>
      </c>
      <c r="H49" s="146">
        <f t="shared" si="0"/>
        <v>0</v>
      </c>
      <c r="I49" s="277"/>
      <c r="J49" s="278"/>
      <c r="K49" s="50"/>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row>
    <row r="50" spans="1:134" s="20" customFormat="1" ht="130.5" customHeight="1" thickBot="1">
      <c r="A50" s="459">
        <v>10</v>
      </c>
      <c r="B50" s="255" t="s">
        <v>214</v>
      </c>
      <c r="C50" s="236" t="s">
        <v>215</v>
      </c>
      <c r="D50" s="268"/>
      <c r="E50" s="92"/>
      <c r="F50" s="148"/>
      <c r="G50" s="92"/>
      <c r="H50" s="148"/>
      <c r="I50" s="269"/>
      <c r="J50" s="270"/>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row>
    <row r="51" spans="1:134" s="20" customFormat="1" ht="334.5" customHeight="1">
      <c r="A51" s="461">
        <v>10.1</v>
      </c>
      <c r="B51" s="456" t="s">
        <v>109</v>
      </c>
      <c r="C51" s="218" t="s">
        <v>105</v>
      </c>
      <c r="D51" s="216" t="s">
        <v>36</v>
      </c>
      <c r="E51" s="210" t="s">
        <v>14</v>
      </c>
      <c r="F51" s="144">
        <f>(R7+R8+R11)*7+R17*3+R10*2</f>
        <v>0</v>
      </c>
      <c r="G51" s="210">
        <f>50-5</f>
        <v>45</v>
      </c>
      <c r="H51" s="144">
        <f t="shared" si="0"/>
        <v>0</v>
      </c>
      <c r="I51" s="279"/>
      <c r="J51" s="280"/>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row>
    <row r="52" spans="1:134" s="52" customFormat="1" ht="219" customHeight="1">
      <c r="A52" s="461">
        <v>10.2</v>
      </c>
      <c r="B52" s="457" t="s">
        <v>6</v>
      </c>
      <c r="C52" s="29" t="s">
        <v>26</v>
      </c>
      <c r="D52" s="21" t="s">
        <v>20</v>
      </c>
      <c r="E52" s="22" t="s">
        <v>14</v>
      </c>
      <c r="F52" s="145">
        <f>ROUND(F44/10,0)</f>
        <v>1</v>
      </c>
      <c r="G52" s="22">
        <v>120</v>
      </c>
      <c r="H52" s="145">
        <f t="shared" si="0"/>
        <v>120</v>
      </c>
      <c r="I52" s="24"/>
      <c r="J52" s="122"/>
      <c r="K52" s="19"/>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row>
    <row r="53" spans="1:255" s="43" customFormat="1" ht="97.5" customHeight="1">
      <c r="A53" s="461">
        <v>10.3</v>
      </c>
      <c r="B53" s="457" t="s">
        <v>87</v>
      </c>
      <c r="C53" s="26" t="s">
        <v>88</v>
      </c>
      <c r="D53" s="21" t="s">
        <v>89</v>
      </c>
      <c r="E53" s="22" t="s">
        <v>14</v>
      </c>
      <c r="F53" s="145">
        <f>M7</f>
        <v>0</v>
      </c>
      <c r="G53" s="22">
        <v>250</v>
      </c>
      <c r="H53" s="145">
        <f t="shared" si="0"/>
        <v>0</v>
      </c>
      <c r="I53" s="24"/>
      <c r="J53" s="122"/>
      <c r="K53" s="19"/>
      <c r="L53" s="33"/>
      <c r="M53" s="33"/>
      <c r="N53" s="34"/>
      <c r="O53" s="34"/>
      <c r="P53" s="35"/>
      <c r="Q53" s="33"/>
      <c r="R53" s="32"/>
      <c r="S53" s="33"/>
      <c r="T53" s="33"/>
      <c r="U53" s="34"/>
      <c r="V53" s="34"/>
      <c r="W53" s="34"/>
      <c r="X53" s="35"/>
      <c r="Y53" s="33"/>
      <c r="Z53" s="32"/>
      <c r="AA53" s="33"/>
      <c r="AB53" s="33"/>
      <c r="AC53" s="34"/>
      <c r="AD53" s="34"/>
      <c r="AE53" s="34"/>
      <c r="AF53" s="35"/>
      <c r="AG53" s="33"/>
      <c r="AH53" s="32"/>
      <c r="AI53" s="33"/>
      <c r="AJ53" s="33"/>
      <c r="AK53" s="34"/>
      <c r="AL53" s="34"/>
      <c r="AM53" s="34"/>
      <c r="AN53" s="35"/>
      <c r="AO53" s="33"/>
      <c r="AP53" s="32"/>
      <c r="AQ53" s="33"/>
      <c r="AR53" s="33"/>
      <c r="AS53" s="34"/>
      <c r="AT53" s="34"/>
      <c r="AU53" s="34"/>
      <c r="AV53" s="35"/>
      <c r="AW53" s="33"/>
      <c r="AX53" s="32"/>
      <c r="AY53" s="33"/>
      <c r="AZ53" s="33"/>
      <c r="BA53" s="34"/>
      <c r="BB53" s="34"/>
      <c r="BC53" s="34"/>
      <c r="BD53" s="35"/>
      <c r="BE53" s="33"/>
      <c r="BF53" s="32"/>
      <c r="BG53" s="33"/>
      <c r="BH53" s="33"/>
      <c r="BI53" s="34"/>
      <c r="BJ53" s="34"/>
      <c r="BK53" s="34"/>
      <c r="BL53" s="35"/>
      <c r="BM53" s="33"/>
      <c r="BN53" s="32"/>
      <c r="BO53" s="33"/>
      <c r="BP53" s="33"/>
      <c r="BQ53" s="34"/>
      <c r="BR53" s="34"/>
      <c r="BS53" s="34"/>
      <c r="BT53" s="35"/>
      <c r="BU53" s="33"/>
      <c r="BV53" s="32"/>
      <c r="BW53" s="33"/>
      <c r="BX53" s="33"/>
      <c r="BY53" s="34"/>
      <c r="BZ53" s="34"/>
      <c r="CA53" s="34"/>
      <c r="CB53" s="35"/>
      <c r="CC53" s="33"/>
      <c r="CD53" s="32"/>
      <c r="CE53" s="33"/>
      <c r="CF53" s="33"/>
      <c r="CG53" s="34"/>
      <c r="CH53" s="34"/>
      <c r="CI53" s="34"/>
      <c r="CJ53" s="35"/>
      <c r="CK53" s="33"/>
      <c r="CL53" s="32"/>
      <c r="CM53" s="33"/>
      <c r="CN53" s="33"/>
      <c r="CO53" s="34"/>
      <c r="CP53" s="34"/>
      <c r="CQ53" s="34"/>
      <c r="CR53" s="35"/>
      <c r="CS53" s="33"/>
      <c r="CT53" s="32"/>
      <c r="CU53" s="33"/>
      <c r="CV53" s="33"/>
      <c r="CW53" s="34"/>
      <c r="CX53" s="34"/>
      <c r="CY53" s="34"/>
      <c r="CZ53" s="35"/>
      <c r="DA53" s="33"/>
      <c r="DB53" s="32"/>
      <c r="DC53" s="33"/>
      <c r="DD53" s="33"/>
      <c r="DE53" s="34"/>
      <c r="DF53" s="34"/>
      <c r="DG53" s="34"/>
      <c r="DH53" s="35"/>
      <c r="DI53" s="33"/>
      <c r="DJ53" s="32"/>
      <c r="DK53" s="33"/>
      <c r="DL53" s="33"/>
      <c r="DM53" s="34"/>
      <c r="DN53" s="34"/>
      <c r="DO53" s="34"/>
      <c r="DP53" s="35"/>
      <c r="DQ53" s="33"/>
      <c r="DR53" s="32"/>
      <c r="DS53" s="33"/>
      <c r="DT53" s="33"/>
      <c r="DU53" s="34"/>
      <c r="DV53" s="34"/>
      <c r="DW53" s="34"/>
      <c r="DX53" s="35"/>
      <c r="DY53" s="33"/>
      <c r="DZ53" s="32"/>
      <c r="EA53" s="33"/>
      <c r="EB53" s="33"/>
      <c r="EC53" s="34"/>
      <c r="ED53" s="34"/>
      <c r="EE53" s="36"/>
      <c r="EF53" s="39" t="s">
        <v>28</v>
      </c>
      <c r="EG53" s="42"/>
      <c r="EH53" s="41" t="s">
        <v>29</v>
      </c>
      <c r="EI53" s="42" t="s">
        <v>14</v>
      </c>
      <c r="EJ53" s="42"/>
      <c r="EK53" s="37"/>
      <c r="EL53" s="37"/>
      <c r="EM53" s="37"/>
      <c r="EN53" s="39" t="s">
        <v>28</v>
      </c>
      <c r="EO53" s="42"/>
      <c r="EP53" s="41" t="s">
        <v>29</v>
      </c>
      <c r="EQ53" s="42" t="s">
        <v>14</v>
      </c>
      <c r="ER53" s="42"/>
      <c r="ES53" s="37"/>
      <c r="ET53" s="37"/>
      <c r="EU53" s="37"/>
      <c r="EV53" s="39" t="s">
        <v>28</v>
      </c>
      <c r="EW53" s="42"/>
      <c r="EX53" s="41" t="s">
        <v>29</v>
      </c>
      <c r="EY53" s="42" t="s">
        <v>14</v>
      </c>
      <c r="EZ53" s="42"/>
      <c r="FA53" s="37"/>
      <c r="FB53" s="37"/>
      <c r="FC53" s="37"/>
      <c r="FD53" s="39" t="s">
        <v>28</v>
      </c>
      <c r="FE53" s="42"/>
      <c r="FF53" s="41" t="s">
        <v>29</v>
      </c>
      <c r="FG53" s="42" t="s">
        <v>14</v>
      </c>
      <c r="FH53" s="42"/>
      <c r="FI53" s="37"/>
      <c r="FJ53" s="37"/>
      <c r="FK53" s="37"/>
      <c r="FL53" s="39" t="s">
        <v>28</v>
      </c>
      <c r="FM53" s="42"/>
      <c r="FN53" s="41" t="s">
        <v>29</v>
      </c>
      <c r="FO53" s="42" t="s">
        <v>14</v>
      </c>
      <c r="FP53" s="42"/>
      <c r="FQ53" s="37"/>
      <c r="FR53" s="37"/>
      <c r="FS53" s="37"/>
      <c r="FT53" s="39" t="s">
        <v>28</v>
      </c>
      <c r="FU53" s="42"/>
      <c r="FV53" s="41" t="s">
        <v>29</v>
      </c>
      <c r="FW53" s="42" t="s">
        <v>14</v>
      </c>
      <c r="FX53" s="42"/>
      <c r="FY53" s="37"/>
      <c r="FZ53" s="37"/>
      <c r="GA53" s="37"/>
      <c r="GB53" s="39" t="s">
        <v>28</v>
      </c>
      <c r="GC53" s="42"/>
      <c r="GD53" s="41" t="s">
        <v>29</v>
      </c>
      <c r="GE53" s="42" t="s">
        <v>14</v>
      </c>
      <c r="GF53" s="42"/>
      <c r="GG53" s="37"/>
      <c r="GH53" s="37"/>
      <c r="GI53" s="37"/>
      <c r="GJ53" s="39" t="s">
        <v>28</v>
      </c>
      <c r="GK53" s="42"/>
      <c r="GL53" s="41" t="s">
        <v>29</v>
      </c>
      <c r="GM53" s="42" t="s">
        <v>14</v>
      </c>
      <c r="GN53" s="42"/>
      <c r="GO53" s="37"/>
      <c r="GP53" s="37"/>
      <c r="GQ53" s="37"/>
      <c r="GR53" s="39" t="s">
        <v>28</v>
      </c>
      <c r="GS53" s="42"/>
      <c r="GT53" s="41" t="s">
        <v>29</v>
      </c>
      <c r="GU53" s="42" t="s">
        <v>14</v>
      </c>
      <c r="GV53" s="42"/>
      <c r="GW53" s="37"/>
      <c r="GX53" s="37"/>
      <c r="GY53" s="37"/>
      <c r="GZ53" s="39" t="s">
        <v>28</v>
      </c>
      <c r="HA53" s="42"/>
      <c r="HB53" s="41" t="s">
        <v>29</v>
      </c>
      <c r="HC53" s="42" t="s">
        <v>14</v>
      </c>
      <c r="HD53" s="42"/>
      <c r="HE53" s="37"/>
      <c r="HF53" s="37"/>
      <c r="HG53" s="37"/>
      <c r="HH53" s="39" t="s">
        <v>28</v>
      </c>
      <c r="HI53" s="42"/>
      <c r="HJ53" s="41" t="s">
        <v>29</v>
      </c>
      <c r="HK53" s="42" t="s">
        <v>14</v>
      </c>
      <c r="HL53" s="42"/>
      <c r="HM53" s="37"/>
      <c r="HN53" s="37"/>
      <c r="HO53" s="37"/>
      <c r="HP53" s="39" t="s">
        <v>28</v>
      </c>
      <c r="HQ53" s="42"/>
      <c r="HR53" s="41" t="s">
        <v>29</v>
      </c>
      <c r="HS53" s="42" t="s">
        <v>14</v>
      </c>
      <c r="HT53" s="42"/>
      <c r="HU53" s="37"/>
      <c r="HV53" s="37"/>
      <c r="HW53" s="37"/>
      <c r="HX53" s="39" t="s">
        <v>28</v>
      </c>
      <c r="HY53" s="42"/>
      <c r="HZ53" s="41" t="s">
        <v>29</v>
      </c>
      <c r="IA53" s="42" t="s">
        <v>14</v>
      </c>
      <c r="IB53" s="42"/>
      <c r="IC53" s="37"/>
      <c r="ID53" s="37"/>
      <c r="IE53" s="37"/>
      <c r="IF53" s="39" t="s">
        <v>28</v>
      </c>
      <c r="IG53" s="42"/>
      <c r="IH53" s="41" t="s">
        <v>29</v>
      </c>
      <c r="II53" s="42" t="s">
        <v>14</v>
      </c>
      <c r="IJ53" s="42"/>
      <c r="IK53" s="37"/>
      <c r="IL53" s="37"/>
      <c r="IM53" s="37"/>
      <c r="IN53" s="39" t="s">
        <v>28</v>
      </c>
      <c r="IO53" s="42"/>
      <c r="IP53" s="41" t="s">
        <v>29</v>
      </c>
      <c r="IQ53" s="42" t="s">
        <v>14</v>
      </c>
      <c r="IR53" s="42"/>
      <c r="IS53" s="37"/>
      <c r="IT53" s="37"/>
      <c r="IU53" s="37"/>
    </row>
    <row r="54" spans="1:134" s="20" customFormat="1" ht="140.25" customHeight="1" thickBot="1">
      <c r="A54" s="461">
        <v>10.4</v>
      </c>
      <c r="B54" s="458" t="s">
        <v>140</v>
      </c>
      <c r="C54" s="248" t="s">
        <v>139</v>
      </c>
      <c r="D54" s="21" t="s">
        <v>55</v>
      </c>
      <c r="E54" s="22" t="s">
        <v>14</v>
      </c>
      <c r="F54" s="145">
        <f>F53/2</f>
        <v>0</v>
      </c>
      <c r="G54" s="22">
        <v>120</v>
      </c>
      <c r="H54" s="145">
        <f t="shared" si="0"/>
        <v>0</v>
      </c>
      <c r="I54" s="24"/>
      <c r="J54" s="122"/>
      <c r="K54" s="30" t="s">
        <v>28</v>
      </c>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row>
    <row r="55" spans="1:134" s="20" customFormat="1" ht="115.5" customHeight="1" thickBot="1">
      <c r="A55" s="460">
        <v>11</v>
      </c>
      <c r="B55" s="252" t="s">
        <v>216</v>
      </c>
      <c r="C55" s="253" t="s">
        <v>217</v>
      </c>
      <c r="D55" s="272"/>
      <c r="E55" s="273"/>
      <c r="F55" s="258"/>
      <c r="G55" s="273"/>
      <c r="H55" s="258"/>
      <c r="I55" s="274"/>
      <c r="J55" s="275"/>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row>
    <row r="56" spans="1:134" s="20" customFormat="1" ht="165" customHeight="1">
      <c r="A56" s="207">
        <v>11.1</v>
      </c>
      <c r="B56" s="249" t="s">
        <v>37</v>
      </c>
      <c r="C56" s="250" t="s">
        <v>38</v>
      </c>
      <c r="D56" s="21">
        <v>1</v>
      </c>
      <c r="E56" s="22" t="s">
        <v>14</v>
      </c>
      <c r="F56" s="145">
        <f>M9</f>
        <v>0</v>
      </c>
      <c r="G56" s="22">
        <v>1500</v>
      </c>
      <c r="H56" s="145">
        <f t="shared" si="0"/>
        <v>0</v>
      </c>
      <c r="I56" s="24"/>
      <c r="J56" s="122"/>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row>
    <row r="57" spans="1:10" s="43" customFormat="1" ht="58.5" customHeight="1">
      <c r="A57" s="207">
        <v>11.2</v>
      </c>
      <c r="B57" s="411" t="s">
        <v>39</v>
      </c>
      <c r="C57" s="393" t="s">
        <v>40</v>
      </c>
      <c r="D57" s="65">
        <f>L10</f>
        <v>0</v>
      </c>
      <c r="E57" s="328" t="s">
        <v>14</v>
      </c>
      <c r="F57" s="325">
        <f>M10+M11+M12</f>
        <v>0</v>
      </c>
      <c r="G57" s="328">
        <v>700</v>
      </c>
      <c r="H57" s="325">
        <f t="shared" si="0"/>
        <v>0</v>
      </c>
      <c r="I57" s="328"/>
      <c r="J57" s="352"/>
    </row>
    <row r="58" spans="1:10" s="43" customFormat="1" ht="22.5" customHeight="1">
      <c r="A58" s="207"/>
      <c r="B58" s="412"/>
      <c r="C58" s="394"/>
      <c r="D58" s="65">
        <f>L11</f>
        <v>0</v>
      </c>
      <c r="E58" s="329"/>
      <c r="F58" s="326"/>
      <c r="G58" s="329"/>
      <c r="H58" s="326"/>
      <c r="I58" s="329"/>
      <c r="J58" s="353"/>
    </row>
    <row r="59" spans="1:10" s="43" customFormat="1" ht="40.5" customHeight="1">
      <c r="A59" s="207"/>
      <c r="B59" s="413"/>
      <c r="C59" s="395"/>
      <c r="D59" s="65">
        <f>L12</f>
        <v>0</v>
      </c>
      <c r="E59" s="330"/>
      <c r="F59" s="327"/>
      <c r="G59" s="330"/>
      <c r="H59" s="327"/>
      <c r="I59" s="330"/>
      <c r="J59" s="354"/>
    </row>
    <row r="60" spans="1:134" s="20" customFormat="1" ht="128.25" customHeight="1">
      <c r="A60" s="207">
        <v>11.3</v>
      </c>
      <c r="B60" s="121" t="s">
        <v>30</v>
      </c>
      <c r="C60" s="44" t="s">
        <v>31</v>
      </c>
      <c r="D60" s="409" t="s">
        <v>36</v>
      </c>
      <c r="E60" s="22" t="s">
        <v>14</v>
      </c>
      <c r="F60" s="145">
        <f>R7+R8</f>
        <v>0</v>
      </c>
      <c r="G60" s="22">
        <v>120</v>
      </c>
      <c r="H60" s="145">
        <f t="shared" si="0"/>
        <v>0</v>
      </c>
      <c r="I60" s="24"/>
      <c r="J60" s="122"/>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row>
    <row r="61" spans="1:134" s="20" customFormat="1" ht="123.75" customHeight="1">
      <c r="A61" s="207">
        <v>11.4</v>
      </c>
      <c r="B61" s="121" t="s">
        <v>32</v>
      </c>
      <c r="C61" s="44" t="s">
        <v>33</v>
      </c>
      <c r="D61" s="409"/>
      <c r="E61" s="22" t="s">
        <v>14</v>
      </c>
      <c r="F61" s="145">
        <f>M7</f>
        <v>0</v>
      </c>
      <c r="G61" s="22">
        <v>361</v>
      </c>
      <c r="H61" s="145">
        <f t="shared" si="0"/>
        <v>0</v>
      </c>
      <c r="I61" s="24"/>
      <c r="J61" s="122"/>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row>
    <row r="62" spans="1:134" s="43" customFormat="1" ht="90" customHeight="1" thickBot="1">
      <c r="A62" s="207">
        <v>11.5</v>
      </c>
      <c r="B62" s="125" t="s">
        <v>34</v>
      </c>
      <c r="C62" s="54" t="s">
        <v>35</v>
      </c>
      <c r="D62" s="410"/>
      <c r="E62" s="55" t="s">
        <v>14</v>
      </c>
      <c r="F62" s="146">
        <f>F60</f>
        <v>0</v>
      </c>
      <c r="G62" s="55">
        <v>120</v>
      </c>
      <c r="H62" s="146">
        <f t="shared" si="0"/>
        <v>0</v>
      </c>
      <c r="I62" s="56"/>
      <c r="J62" s="126"/>
      <c r="K62" s="19"/>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1" s="63" customFormat="1" ht="114.75" customHeight="1" thickBot="1">
      <c r="A63" s="251">
        <v>12</v>
      </c>
      <c r="B63" s="255" t="s">
        <v>218</v>
      </c>
      <c r="C63" s="254" t="s">
        <v>219</v>
      </c>
      <c r="D63" s="268"/>
      <c r="E63" s="92"/>
      <c r="F63" s="148"/>
      <c r="G63" s="271"/>
      <c r="H63" s="148"/>
      <c r="I63" s="269"/>
      <c r="J63" s="270"/>
      <c r="K63" s="62">
        <f>I63-J63</f>
        <v>0</v>
      </c>
    </row>
    <row r="64" spans="1:11" s="63" customFormat="1" ht="220.5" customHeight="1">
      <c r="A64" s="207">
        <v>12.1</v>
      </c>
      <c r="B64" s="127" t="s">
        <v>90</v>
      </c>
      <c r="C64" s="59" t="s">
        <v>91</v>
      </c>
      <c r="D64" s="58" t="s">
        <v>52</v>
      </c>
      <c r="E64" s="60" t="s">
        <v>53</v>
      </c>
      <c r="F64" s="154">
        <v>1</v>
      </c>
      <c r="G64" s="103" t="s">
        <v>143</v>
      </c>
      <c r="H64" s="144">
        <f t="shared" si="0"/>
        <v>2800</v>
      </c>
      <c r="I64" s="61"/>
      <c r="J64" s="128"/>
      <c r="K64" s="62">
        <f>I64-J64</f>
        <v>0</v>
      </c>
    </row>
    <row r="65" spans="1:11" s="63" customFormat="1" ht="167.25" customHeight="1">
      <c r="A65" s="207">
        <v>12.2</v>
      </c>
      <c r="B65" s="129" t="s">
        <v>61</v>
      </c>
      <c r="C65" s="66" t="s">
        <v>62</v>
      </c>
      <c r="D65" s="65" t="s">
        <v>18</v>
      </c>
      <c r="E65" s="67" t="s">
        <v>14</v>
      </c>
      <c r="F65" s="153">
        <v>1</v>
      </c>
      <c r="G65" s="67">
        <v>2995</v>
      </c>
      <c r="H65" s="145">
        <f t="shared" si="0"/>
        <v>2995</v>
      </c>
      <c r="I65" s="64"/>
      <c r="J65" s="130"/>
      <c r="K65" s="57"/>
    </row>
    <row r="66" spans="1:134" s="70" customFormat="1" ht="80.25" customHeight="1">
      <c r="A66" s="207">
        <v>12.3</v>
      </c>
      <c r="B66" s="131" t="s">
        <v>75</v>
      </c>
      <c r="C66" s="66" t="s">
        <v>76</v>
      </c>
      <c r="D66" s="68" t="s">
        <v>19</v>
      </c>
      <c r="E66" s="67" t="s">
        <v>14</v>
      </c>
      <c r="F66" s="153">
        <f>M7-M10</f>
        <v>0</v>
      </c>
      <c r="G66" s="67">
        <v>1000</v>
      </c>
      <c r="H66" s="145">
        <f t="shared" si="0"/>
        <v>0</v>
      </c>
      <c r="I66" s="64"/>
      <c r="J66" s="130"/>
      <c r="K66" s="57"/>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row>
    <row r="67" spans="1:134" s="70" customFormat="1" ht="159" customHeight="1">
      <c r="A67" s="207">
        <v>12.4</v>
      </c>
      <c r="B67" s="129" t="s">
        <v>49</v>
      </c>
      <c r="C67" s="66" t="s">
        <v>48</v>
      </c>
      <c r="D67" s="65" t="s">
        <v>60</v>
      </c>
      <c r="E67" s="67" t="s">
        <v>14</v>
      </c>
      <c r="F67" s="153">
        <f>R9</f>
        <v>0</v>
      </c>
      <c r="G67" s="67">
        <v>450</v>
      </c>
      <c r="H67" s="145">
        <f t="shared" si="0"/>
        <v>0</v>
      </c>
      <c r="I67" s="64"/>
      <c r="J67" s="132"/>
      <c r="K67" s="57"/>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row>
    <row r="68" spans="1:134" s="72" customFormat="1" ht="140.25" customHeight="1" thickBot="1">
      <c r="A68" s="207">
        <v>12.5</v>
      </c>
      <c r="B68" s="259" t="s">
        <v>50</v>
      </c>
      <c r="C68" s="260" t="s">
        <v>63</v>
      </c>
      <c r="D68" s="261" t="s">
        <v>54</v>
      </c>
      <c r="E68" s="73" t="s">
        <v>14</v>
      </c>
      <c r="F68" s="213">
        <f>R11</f>
        <v>0</v>
      </c>
      <c r="G68" s="73">
        <v>550</v>
      </c>
      <c r="H68" s="146">
        <f t="shared" si="0"/>
        <v>0</v>
      </c>
      <c r="I68" s="256"/>
      <c r="J68" s="215"/>
      <c r="K68" s="57"/>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row>
    <row r="69" spans="1:136" s="72" customFormat="1" ht="89.25" customHeight="1" thickBot="1">
      <c r="A69" s="251">
        <v>13</v>
      </c>
      <c r="B69" s="255" t="s">
        <v>221</v>
      </c>
      <c r="C69" s="267" t="s">
        <v>220</v>
      </c>
      <c r="D69" s="268"/>
      <c r="E69" s="92"/>
      <c r="F69" s="148"/>
      <c r="G69" s="92"/>
      <c r="H69" s="148"/>
      <c r="I69" s="269"/>
      <c r="J69" s="270"/>
      <c r="K69" s="57"/>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row>
    <row r="70" spans="1:136" s="72" customFormat="1" ht="288" customHeight="1" thickBot="1">
      <c r="A70" s="207">
        <v>13.1</v>
      </c>
      <c r="B70" s="262" t="s">
        <v>100</v>
      </c>
      <c r="C70" s="263" t="s">
        <v>149</v>
      </c>
      <c r="D70" s="58" t="s">
        <v>101</v>
      </c>
      <c r="E70" s="214" t="s">
        <v>14</v>
      </c>
      <c r="F70" s="264">
        <f>R7+R8+R11</f>
        <v>0</v>
      </c>
      <c r="G70" s="212">
        <v>420</v>
      </c>
      <c r="H70" s="144">
        <f t="shared" si="0"/>
        <v>0</v>
      </c>
      <c r="I70" s="265"/>
      <c r="J70" s="266"/>
      <c r="K70" s="57"/>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row>
    <row r="71" spans="1:133" s="76" customFormat="1" ht="408.75" customHeight="1">
      <c r="A71" s="206">
        <v>13.2</v>
      </c>
      <c r="B71" s="382" t="s">
        <v>92</v>
      </c>
      <c r="C71" s="398" t="s">
        <v>93</v>
      </c>
      <c r="D71" s="407"/>
      <c r="E71" s="406"/>
      <c r="F71" s="366"/>
      <c r="G71" s="355"/>
      <c r="H71" s="404">
        <f t="shared" si="0"/>
        <v>0</v>
      </c>
      <c r="I71" s="406"/>
      <c r="J71" s="397"/>
      <c r="K71" s="74"/>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row>
    <row r="72" spans="1:133" s="70" customFormat="1" ht="126.75" customHeight="1">
      <c r="A72" s="207"/>
      <c r="B72" s="383"/>
      <c r="C72" s="399"/>
      <c r="D72" s="408"/>
      <c r="E72" s="406"/>
      <c r="F72" s="366"/>
      <c r="G72" s="356"/>
      <c r="H72" s="405"/>
      <c r="I72" s="406"/>
      <c r="J72" s="397"/>
      <c r="K72" s="74"/>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row>
    <row r="73" spans="1:11" s="78" customFormat="1" ht="78.75" customHeight="1" thickBot="1">
      <c r="A73" s="208"/>
      <c r="B73" s="127" t="s">
        <v>94</v>
      </c>
      <c r="C73" s="77" t="s">
        <v>95</v>
      </c>
      <c r="D73" s="378" t="s">
        <v>36</v>
      </c>
      <c r="E73" s="67" t="s">
        <v>14</v>
      </c>
      <c r="F73" s="153">
        <v>1</v>
      </c>
      <c r="G73" s="67">
        <v>3000</v>
      </c>
      <c r="H73" s="145">
        <f t="shared" si="0"/>
        <v>3000</v>
      </c>
      <c r="I73" s="64"/>
      <c r="J73" s="130"/>
      <c r="K73" s="115"/>
    </row>
    <row r="74" spans="1:11" s="78" customFormat="1" ht="72" customHeight="1">
      <c r="A74" s="207" t="s">
        <v>222</v>
      </c>
      <c r="B74" s="129" t="s">
        <v>96</v>
      </c>
      <c r="C74" s="66" t="s">
        <v>97</v>
      </c>
      <c r="D74" s="378"/>
      <c r="E74" s="67" t="s">
        <v>14</v>
      </c>
      <c r="F74" s="153">
        <v>1</v>
      </c>
      <c r="G74" s="67">
        <v>3500</v>
      </c>
      <c r="H74" s="145">
        <f t="shared" si="0"/>
        <v>3500</v>
      </c>
      <c r="I74" s="64"/>
      <c r="J74" s="130"/>
      <c r="K74" s="115"/>
    </row>
    <row r="75" spans="1:11" s="78" customFormat="1" ht="68.25" customHeight="1">
      <c r="A75" s="207" t="s">
        <v>223</v>
      </c>
      <c r="B75" s="129" t="s">
        <v>98</v>
      </c>
      <c r="C75" s="66" t="s">
        <v>99</v>
      </c>
      <c r="D75" s="378"/>
      <c r="E75" s="67" t="s">
        <v>14</v>
      </c>
      <c r="F75" s="153">
        <v>1</v>
      </c>
      <c r="G75" s="67">
        <v>4200</v>
      </c>
      <c r="H75" s="145">
        <f t="shared" si="0"/>
        <v>4200</v>
      </c>
      <c r="I75" s="64"/>
      <c r="J75" s="130"/>
      <c r="K75" s="79"/>
    </row>
    <row r="76" spans="1:11" s="78" customFormat="1" ht="81.75" customHeight="1">
      <c r="A76" s="207" t="s">
        <v>224</v>
      </c>
      <c r="B76" s="129" t="s">
        <v>107</v>
      </c>
      <c r="C76" s="66" t="s">
        <v>108</v>
      </c>
      <c r="D76" s="378"/>
      <c r="E76" s="67" t="s">
        <v>14</v>
      </c>
      <c r="F76" s="153">
        <v>1</v>
      </c>
      <c r="G76" s="67">
        <v>5000</v>
      </c>
      <c r="H76" s="145">
        <f t="shared" si="0"/>
        <v>5000</v>
      </c>
      <c r="I76" s="64"/>
      <c r="J76" s="130"/>
      <c r="K76" s="79"/>
    </row>
    <row r="77" spans="1:11" s="78" customFormat="1" ht="81.75" customHeight="1" thickBot="1">
      <c r="A77" s="208" t="s">
        <v>225</v>
      </c>
      <c r="B77" s="133" t="s">
        <v>116</v>
      </c>
      <c r="C77" s="134" t="s">
        <v>117</v>
      </c>
      <c r="D77" s="401"/>
      <c r="E77" s="135" t="s">
        <v>14</v>
      </c>
      <c r="F77" s="155">
        <v>1</v>
      </c>
      <c r="G77" s="135">
        <v>6400</v>
      </c>
      <c r="H77" s="149">
        <f t="shared" si="0"/>
        <v>6400</v>
      </c>
      <c r="I77" s="136"/>
      <c r="J77" s="137"/>
      <c r="K77" s="79"/>
    </row>
    <row r="78" spans="1:10" s="2" customFormat="1" ht="102" customHeight="1" thickBot="1">
      <c r="A78" s="349" t="s">
        <v>144</v>
      </c>
      <c r="B78" s="350"/>
      <c r="C78" s="350"/>
      <c r="D78" s="350"/>
      <c r="E78" s="350"/>
      <c r="F78" s="351"/>
      <c r="G78" s="107"/>
      <c r="H78" s="150">
        <f>SUM(H19:H77)</f>
        <v>56725</v>
      </c>
      <c r="I78" s="105"/>
      <c r="J78" s="106"/>
    </row>
    <row r="79" spans="1:10" s="2" customFormat="1" ht="93" customHeight="1" thickBot="1">
      <c r="A79" s="349" t="s">
        <v>142</v>
      </c>
      <c r="B79" s="350"/>
      <c r="C79" s="350"/>
      <c r="D79" s="350"/>
      <c r="E79" s="350"/>
      <c r="F79" s="351"/>
      <c r="G79" s="107"/>
      <c r="H79" s="150">
        <f>H78-SUM(H70:H77)</f>
        <v>34625</v>
      </c>
      <c r="I79" s="105"/>
      <c r="J79" s="106"/>
    </row>
    <row r="80" spans="1:142" s="70" customFormat="1" ht="43.5" customHeight="1">
      <c r="A80" s="400" t="s">
        <v>113</v>
      </c>
      <c r="B80" s="400"/>
      <c r="C80" s="400"/>
      <c r="D80" s="400"/>
      <c r="E80" s="400"/>
      <c r="F80" s="400"/>
      <c r="G80" s="400"/>
      <c r="H80" s="400"/>
      <c r="I80" s="400"/>
      <c r="J80" s="400"/>
      <c r="K80" s="80"/>
      <c r="L80" s="81"/>
      <c r="M80" s="81"/>
      <c r="N80" s="81"/>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c r="BJ80" s="396"/>
      <c r="BK80" s="396"/>
      <c r="BL80" s="396"/>
      <c r="BM80" s="396"/>
      <c r="BN80" s="396"/>
      <c r="BO80" s="396"/>
      <c r="BP80" s="396"/>
      <c r="BQ80" s="396"/>
      <c r="BR80" s="396"/>
      <c r="BS80" s="396"/>
      <c r="BT80" s="396"/>
      <c r="BU80" s="396"/>
      <c r="BV80" s="396"/>
      <c r="BW80" s="396"/>
      <c r="BX80" s="396"/>
      <c r="BY80" s="396"/>
      <c r="BZ80" s="396"/>
      <c r="CA80" s="396"/>
      <c r="CB80" s="396"/>
      <c r="CC80" s="396"/>
      <c r="CD80" s="396"/>
      <c r="CE80" s="396"/>
      <c r="CF80" s="396"/>
      <c r="CG80" s="396"/>
      <c r="CH80" s="396"/>
      <c r="CI80" s="396"/>
      <c r="CJ80" s="396"/>
      <c r="CK80" s="396"/>
      <c r="CL80" s="396"/>
      <c r="CM80" s="396"/>
      <c r="CN80" s="396"/>
      <c r="CO80" s="396"/>
      <c r="CP80" s="396"/>
      <c r="CQ80" s="396"/>
      <c r="CR80" s="396"/>
      <c r="CS80" s="396"/>
      <c r="CT80" s="396"/>
      <c r="CU80" s="396"/>
      <c r="CV80" s="396"/>
      <c r="CW80" s="396"/>
      <c r="CX80" s="396"/>
      <c r="CY80" s="396"/>
      <c r="CZ80" s="396"/>
      <c r="DA80" s="396"/>
      <c r="DB80" s="396"/>
      <c r="DC80" s="396"/>
      <c r="DD80" s="396"/>
      <c r="DE80" s="396"/>
      <c r="DF80" s="396"/>
      <c r="DG80" s="396"/>
      <c r="DH80" s="396"/>
      <c r="DI80" s="396"/>
      <c r="DJ80" s="396"/>
      <c r="DK80" s="396"/>
      <c r="DL80" s="396"/>
      <c r="DM80" s="396"/>
      <c r="DN80" s="396"/>
      <c r="DO80" s="396"/>
      <c r="DP80" s="396"/>
      <c r="DQ80" s="396"/>
      <c r="DR80" s="396"/>
      <c r="DS80" s="396"/>
      <c r="DT80" s="396"/>
      <c r="DU80" s="396"/>
      <c r="DV80" s="396"/>
      <c r="DW80" s="396"/>
      <c r="DX80" s="396"/>
      <c r="DY80" s="396"/>
      <c r="DZ80" s="396"/>
      <c r="EA80" s="396"/>
      <c r="EB80" s="396"/>
      <c r="EC80" s="396"/>
      <c r="ED80" s="396"/>
      <c r="EE80" s="396"/>
      <c r="EF80" s="396"/>
      <c r="EG80" s="396"/>
      <c r="EH80" s="396"/>
      <c r="EI80" s="396"/>
      <c r="EJ80" s="396"/>
      <c r="EK80" s="396"/>
      <c r="EL80" s="396"/>
    </row>
    <row r="81" spans="1:142" s="70" customFormat="1" ht="37.5" customHeight="1" thickBot="1">
      <c r="A81" s="370" t="s">
        <v>114</v>
      </c>
      <c r="B81" s="370"/>
      <c r="C81" s="370"/>
      <c r="D81" s="370"/>
      <c r="E81" s="370"/>
      <c r="F81" s="370"/>
      <c r="G81" s="370"/>
      <c r="H81" s="370"/>
      <c r="I81" s="370"/>
      <c r="J81" s="370"/>
      <c r="K81" s="80"/>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row>
    <row r="82" spans="1:134" s="70" customFormat="1" ht="48.75" customHeight="1">
      <c r="A82" s="371" t="s">
        <v>67</v>
      </c>
      <c r="B82" s="372"/>
      <c r="C82" s="372"/>
      <c r="D82" s="372"/>
      <c r="E82" s="372"/>
      <c r="F82" s="372"/>
      <c r="G82" s="372"/>
      <c r="H82" s="372"/>
      <c r="I82" s="372"/>
      <c r="J82" s="373"/>
      <c r="K82" s="80"/>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row>
    <row r="83" spans="1:134" s="70" customFormat="1" ht="40.5" customHeight="1" thickBot="1">
      <c r="A83" s="374" t="s">
        <v>68</v>
      </c>
      <c r="B83" s="375"/>
      <c r="C83" s="375"/>
      <c r="D83" s="375"/>
      <c r="E83" s="375"/>
      <c r="F83" s="375"/>
      <c r="G83" s="375"/>
      <c r="H83" s="375"/>
      <c r="I83" s="375"/>
      <c r="J83" s="376"/>
      <c r="K83" s="80"/>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row>
    <row r="84" spans="1:134" s="70" customFormat="1" ht="98.25" customHeight="1">
      <c r="A84" s="371" t="s">
        <v>69</v>
      </c>
      <c r="B84" s="372"/>
      <c r="C84" s="372"/>
      <c r="D84" s="372"/>
      <c r="E84" s="372"/>
      <c r="F84" s="372"/>
      <c r="G84" s="372"/>
      <c r="H84" s="372"/>
      <c r="I84" s="372"/>
      <c r="J84" s="373"/>
      <c r="K84" s="82"/>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row>
    <row r="85" spans="1:134" s="70" customFormat="1" ht="155.25" customHeight="1" thickBot="1">
      <c r="A85" s="374" t="s">
        <v>74</v>
      </c>
      <c r="B85" s="375"/>
      <c r="C85" s="375"/>
      <c r="D85" s="375"/>
      <c r="E85" s="375"/>
      <c r="F85" s="375"/>
      <c r="G85" s="375"/>
      <c r="H85" s="375"/>
      <c r="I85" s="375"/>
      <c r="J85" s="376"/>
      <c r="K85" s="82"/>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row>
    <row r="86" spans="1:134" s="70" customFormat="1" ht="54" customHeight="1">
      <c r="A86" s="371" t="s">
        <v>70</v>
      </c>
      <c r="B86" s="372"/>
      <c r="C86" s="372"/>
      <c r="D86" s="372"/>
      <c r="E86" s="372"/>
      <c r="F86" s="372"/>
      <c r="G86" s="372"/>
      <c r="H86" s="372"/>
      <c r="I86" s="372"/>
      <c r="J86" s="373"/>
      <c r="K86" s="83"/>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row>
    <row r="87" spans="1:134" s="70" customFormat="1" ht="108.75" customHeight="1" thickBot="1">
      <c r="A87" s="374" t="s">
        <v>71</v>
      </c>
      <c r="B87" s="375"/>
      <c r="C87" s="375"/>
      <c r="D87" s="375"/>
      <c r="E87" s="375"/>
      <c r="F87" s="375"/>
      <c r="G87" s="375"/>
      <c r="H87" s="375"/>
      <c r="I87" s="375"/>
      <c r="J87" s="376"/>
      <c r="K87" s="80"/>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row>
    <row r="88" spans="1:134" s="70" customFormat="1" ht="90" customHeight="1">
      <c r="A88" s="371" t="s">
        <v>72</v>
      </c>
      <c r="B88" s="372"/>
      <c r="C88" s="372"/>
      <c r="D88" s="372"/>
      <c r="E88" s="372"/>
      <c r="F88" s="372"/>
      <c r="G88" s="372"/>
      <c r="H88" s="372"/>
      <c r="I88" s="372"/>
      <c r="J88" s="373"/>
      <c r="K88" s="80"/>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row>
    <row r="89" spans="1:134" s="70" customFormat="1" ht="204" customHeight="1" thickBot="1">
      <c r="A89" s="367" t="s">
        <v>73</v>
      </c>
      <c r="B89" s="368"/>
      <c r="C89" s="368"/>
      <c r="D89" s="368"/>
      <c r="E89" s="368"/>
      <c r="F89" s="368"/>
      <c r="G89" s="368"/>
      <c r="H89" s="368"/>
      <c r="I89" s="368"/>
      <c r="J89" s="369"/>
      <c r="K89" s="84"/>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row>
    <row r="90" spans="1:134" s="70" customFormat="1" ht="54">
      <c r="A90" s="392" t="s">
        <v>115</v>
      </c>
      <c r="B90" s="392"/>
      <c r="C90" s="85"/>
      <c r="D90" s="85"/>
      <c r="E90" s="87" t="s">
        <v>17</v>
      </c>
      <c r="F90" s="391" t="s">
        <v>7</v>
      </c>
      <c r="G90" s="391"/>
      <c r="H90" s="391"/>
      <c r="I90" s="391"/>
      <c r="J90" s="391"/>
      <c r="K90" s="391"/>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row>
    <row r="94" spans="2:11" ht="53.25">
      <c r="B94" s="390"/>
      <c r="C94" s="390"/>
      <c r="D94" s="390"/>
      <c r="E94" s="390"/>
      <c r="F94" s="390"/>
      <c r="G94" s="390"/>
      <c r="H94" s="390"/>
      <c r="I94" s="390"/>
      <c r="J94" s="390"/>
      <c r="K94" s="9"/>
    </row>
    <row r="95" ht="36">
      <c r="A95" s="246"/>
    </row>
    <row r="172" ht="117" customHeight="1"/>
    <row r="217" spans="2:10" ht="12.75">
      <c r="B217" s="389"/>
      <c r="C217" s="389"/>
      <c r="D217" s="389"/>
      <c r="E217" s="389"/>
      <c r="F217" s="389"/>
      <c r="G217" s="389"/>
      <c r="H217" s="389"/>
      <c r="I217" s="389"/>
      <c r="J217" s="389"/>
    </row>
  </sheetData>
  <sheetProtection/>
  <mergeCells count="120">
    <mergeCell ref="R3:T3"/>
    <mergeCell ref="R2:T2"/>
    <mergeCell ref="S10:T10"/>
    <mergeCell ref="S14:T14"/>
    <mergeCell ref="S13:T13"/>
    <mergeCell ref="S9:T9"/>
    <mergeCell ref="S8:T8"/>
    <mergeCell ref="S7:T7"/>
    <mergeCell ref="S11:T11"/>
    <mergeCell ref="A6:A8"/>
    <mergeCell ref="B6:J6"/>
    <mergeCell ref="B7:J7"/>
    <mergeCell ref="B8:J8"/>
    <mergeCell ref="A9:A11"/>
    <mergeCell ref="B9:J9"/>
    <mergeCell ref="B10:J10"/>
    <mergeCell ref="B11:J11"/>
    <mergeCell ref="J34:J35"/>
    <mergeCell ref="D60:D62"/>
    <mergeCell ref="B57:B59"/>
    <mergeCell ref="C20:C21"/>
    <mergeCell ref="B20:B21"/>
    <mergeCell ref="B25:B26"/>
    <mergeCell ref="C25:C26"/>
    <mergeCell ref="C28:C29"/>
    <mergeCell ref="B34:B35"/>
    <mergeCell ref="H34:H35"/>
    <mergeCell ref="H71:H72"/>
    <mergeCell ref="E71:E72"/>
    <mergeCell ref="I71:I72"/>
    <mergeCell ref="D71:D72"/>
    <mergeCell ref="C71:C72"/>
    <mergeCell ref="EE80:EL80"/>
    <mergeCell ref="BK80:BR80"/>
    <mergeCell ref="BS80:BZ80"/>
    <mergeCell ref="CA80:CH80"/>
    <mergeCell ref="CI80:CP80"/>
    <mergeCell ref="CQ80:CX80"/>
    <mergeCell ref="DG80:DN80"/>
    <mergeCell ref="CY80:DF80"/>
    <mergeCell ref="DO80:DV80"/>
    <mergeCell ref="DW80:ED80"/>
    <mergeCell ref="W80:AD80"/>
    <mergeCell ref="AE80:AL80"/>
    <mergeCell ref="J71:J72"/>
    <mergeCell ref="AM80:AT80"/>
    <mergeCell ref="AU80:BB80"/>
    <mergeCell ref="BC80:BJ80"/>
    <mergeCell ref="O80:V80"/>
    <mergeCell ref="A80:J80"/>
    <mergeCell ref="D73:D77"/>
    <mergeCell ref="B217:J217"/>
    <mergeCell ref="B94:J94"/>
    <mergeCell ref="F90:K90"/>
    <mergeCell ref="I34:I35"/>
    <mergeCell ref="A86:J86"/>
    <mergeCell ref="E34:E35"/>
    <mergeCell ref="A90:B90"/>
    <mergeCell ref="A82:J82"/>
    <mergeCell ref="C57:C59"/>
    <mergeCell ref="E57:E59"/>
    <mergeCell ref="F57:F59"/>
    <mergeCell ref="G57:G59"/>
    <mergeCell ref="A18:B18"/>
    <mergeCell ref="D41:D43"/>
    <mergeCell ref="C34:C35"/>
    <mergeCell ref="B71:B72"/>
    <mergeCell ref="F34:F35"/>
    <mergeCell ref="A34:A35"/>
    <mergeCell ref="D31:D32"/>
    <mergeCell ref="A20:A21"/>
    <mergeCell ref="A89:J89"/>
    <mergeCell ref="A81:J81"/>
    <mergeCell ref="A84:J84"/>
    <mergeCell ref="A85:J85"/>
    <mergeCell ref="A83:J83"/>
    <mergeCell ref="A87:J87"/>
    <mergeCell ref="A88:J88"/>
    <mergeCell ref="A78:F78"/>
    <mergeCell ref="A79:F79"/>
    <mergeCell ref="J57:J59"/>
    <mergeCell ref="G71:G72"/>
    <mergeCell ref="F12:J12"/>
    <mergeCell ref="E13:J13"/>
    <mergeCell ref="E14:J14"/>
    <mergeCell ref="D15:J15"/>
    <mergeCell ref="G34:G35"/>
    <mergeCell ref="F71:F72"/>
    <mergeCell ref="R15:T15"/>
    <mergeCell ref="N16:O16"/>
    <mergeCell ref="R16:T16"/>
    <mergeCell ref="S20:U20"/>
    <mergeCell ref="S21:U21"/>
    <mergeCell ref="S17:T17"/>
    <mergeCell ref="B12:C12"/>
    <mergeCell ref="B13:C13"/>
    <mergeCell ref="J25:J26"/>
    <mergeCell ref="H57:H59"/>
    <mergeCell ref="I57:I59"/>
    <mergeCell ref="N15:O15"/>
    <mergeCell ref="I28:I29"/>
    <mergeCell ref="B14:C14"/>
    <mergeCell ref="A17:B17"/>
    <mergeCell ref="K17:K18"/>
    <mergeCell ref="M2:O2"/>
    <mergeCell ref="L3:O3"/>
    <mergeCell ref="J28:J29"/>
    <mergeCell ref="H25:H26"/>
    <mergeCell ref="I25:I26"/>
    <mergeCell ref="E25:E26"/>
    <mergeCell ref="F25:F26"/>
    <mergeCell ref="G25:G26"/>
    <mergeCell ref="E16:J16"/>
    <mergeCell ref="N13:O13"/>
    <mergeCell ref="N14:O14"/>
    <mergeCell ref="B28:B29"/>
    <mergeCell ref="E28:E29"/>
    <mergeCell ref="F28:F29"/>
    <mergeCell ref="G28:G29"/>
    <mergeCell ref="H28:H29"/>
  </mergeCells>
  <printOptions horizontalCentered="1" verticalCentered="1"/>
  <pageMargins left="0" right="0" top="0" bottom="0" header="0" footer="0"/>
  <pageSetup fitToHeight="0" fitToWidth="1" horizontalDpi="600" verticalDpi="600" orientation="portrait"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AASHOKRI</dc:creator>
  <cp:keywords/>
  <dc:description/>
  <cp:lastModifiedBy>Hani Zayed Albreem</cp:lastModifiedBy>
  <cp:lastPrinted>2015-05-04T09:14:41Z</cp:lastPrinted>
  <dcterms:created xsi:type="dcterms:W3CDTF">2003-01-26T04:22:13Z</dcterms:created>
  <dcterms:modified xsi:type="dcterms:W3CDTF">2021-06-27T04:41:02Z</dcterms:modified>
  <cp:category/>
  <cp:version/>
  <cp:contentType/>
  <cp:contentStatus/>
</cp:coreProperties>
</file>